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355" windowHeight="5595"/>
  </bookViews>
  <sheets>
    <sheet name="01.09.2014" sheetId="7" r:id="rId1"/>
  </sheets>
  <definedNames>
    <definedName name="_xlnm._FilterDatabase" localSheetId="0" hidden="1">'01.09.2014'!$A$3:$CV$9</definedName>
    <definedName name="Z_8F857505_99F7_44A0_9311_0C036734EE4E_.wvu.Cols" localSheetId="0" hidden="1">'01.09.2014'!$M:$M,'01.09.2014'!$O:$O,'01.09.2014'!$Q:$Q</definedName>
    <definedName name="Z_8F857505_99F7_44A0_9311_0C036734EE4E_.wvu.FilterData" localSheetId="0" hidden="1">'01.09.2014'!$A$3:$CV$9</definedName>
    <definedName name="Z_8F857505_99F7_44A0_9311_0C036734EE4E_.wvu.PrintTitles" localSheetId="0" hidden="1">'01.09.2014'!$A:$A</definedName>
    <definedName name="Z_A2FD971F_E944_4D74_B779_A0EFF498D9F4_.wvu.FilterData" localSheetId="0" hidden="1">'01.09.2014'!$A$3:$CV$9</definedName>
    <definedName name="Z_A9585D8F_84FF_4B47_8C73_1E41499AFDEF_.wvu.FilterData" localSheetId="0" hidden="1">'01.09.2014'!$A$3:$CV$9</definedName>
    <definedName name="Z_C25F2E07_26D8_4FF3_99D5_BF02F5F80659_.wvu.FilterData" localSheetId="0" hidden="1">'01.09.2014'!$A$3:$CV$9</definedName>
    <definedName name="Z_F8663FA0_0F1B_4DD5_86AB_0F7B7AF3784A_.wvu.FilterData" localSheetId="0" hidden="1">'01.09.2014'!$A$3:$CV$9</definedName>
    <definedName name="_xlnm.Print_Titles" localSheetId="0">'01.09.2014'!$A:$A</definedName>
    <definedName name="_xlnm.Print_Area" localSheetId="0">'01.09.2014'!$A$1:$CV$9</definedName>
  </definedNames>
  <calcPr calcId="124519"/>
  <customWorkbookViews>
    <customWorkbookView name="mikrukova - Личное представление" guid="{3827CA41-612C-450D-8ED8-1EB24926E0AE}" mergeInterval="0" personalView="1" maximized="1" xWindow="1" yWindow="1" windowWidth="1596" windowHeight="679" activeSheetId="5"/>
    <customWorkbookView name="musinova - Личное представление" guid="{80FD972D-6E14-4122-94D3-98E9824AFC0D}" mergeInterval="0" personalView="1" maximized="1" xWindow="1" yWindow="1" windowWidth="1596" windowHeight="679" activeSheetId="6"/>
    <customWorkbookView name="suhih - Личное представление" guid="{360244E5-08A8-493D-90FC-0E2A9229EFD4}" mergeInterval="0" personalView="1" maximized="1" xWindow="1" yWindow="1" windowWidth="1916" windowHeight="859" activeSheetId="4"/>
    <customWorkbookView name="patrusheva - Личное представление" guid="{073EAF0A-997A-4817-9DB5-AD9FF59EFC25}" mergeInterval="0" personalView="1" maximized="1" xWindow="1" yWindow="1" windowWidth="1596" windowHeight="679" activeSheetId="2"/>
    <customWorkbookView name="saifutdinova_a - Личное представление" guid="{75A58BA2-097F-40CB-AEB2-E313C9A8411D}" mergeInterval="0" personalView="1" maximized="1" xWindow="1" yWindow="1" windowWidth="939" windowHeight="799" activeSheetId="2"/>
    <customWorkbookView name="KROTOVA - Личное представление" guid="{EE3F6074-2F34-4430-B372-27382EC1DB0C}" mergeInterval="0" personalView="1" maximized="1" xWindow="1" yWindow="1" windowWidth="1916" windowHeight="950" activeSheetId="2"/>
    <customWorkbookView name="shmakova - Личное представление" guid="{07C47202-4B57-49A3-88D7-B94ACE41C1CD}" mergeInterval="0" personalView="1" maximized="1" xWindow="1" yWindow="1" windowWidth="1596" windowHeight="679" activeSheetId="1"/>
    <customWorkbookView name="smetanin - Личное представление" guid="{B418FC8C-8E16-4E63-BAFE-DC154304E7BB}" mergeInterval="0" personalView="1" maximized="1" windowWidth="1020" windowHeight="596" activeSheetId="1"/>
    <customWorkbookView name="Чешуина Ирина - Личное представление" guid="{75C2E8AD-D566-43A2-BC6A-57CFB7F10AB9}" mergeInterval="0" personalView="1" maximized="1" windowWidth="1596" windowHeight="754" tabRatio="599" activeSheetId="1"/>
    <customWorkbookView name="user74 - Личное представление" guid="{DB316A4D-5044-4DBB-8B60-5A30CB9ED507}" mergeInterval="0" personalView="1" maximized="1" xWindow="1" yWindow="1" windowWidth="1280" windowHeight="803" activeSheetId="1"/>
    <customWorkbookView name="Калинина Анна - Личное представление" guid="{9018B363-3061-46BB-A8B2-BF5A11C4C174}" mergeInterval="0" personalView="1" maximized="1" windowWidth="1276" windowHeight="654" activeSheetId="1"/>
    <customWorkbookView name="Людмила Кротова - Личное представление" guid="{5A1A430F-5FAE-49FA-A32E-9B8AFC56B56B}" mergeInterval="0" personalView="1" maximized="1" windowWidth="1276" windowHeight="799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Шмакова Галина - Личное представление" guid="{96A743C3-2DA6-4B8E-A623-9920F4069227}" mergeInterval="0" personalView="1" maximized="1" xWindow="1" yWindow="1" windowWidth="1280" windowHeight="803" activeSheetId="1"/>
    <customWorkbookView name="user32 - Личное представление" guid="{0B0393F6-9D50-410E-98A1-8B37610DD8FD}" mergeInterval="0" personalView="1" maximized="1" xWindow="1" yWindow="1" windowWidth="1024" windowHeight="547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user15 - Личное представление" guid="{A073C89F-C785-4083-91CF-BBD92C69538C}" mergeInterval="0" personalView="1" maximized="1" windowWidth="1020" windowHeight="622" activeSheetId="2"/>
    <customWorkbookView name="user08 - Личное представление" guid="{86509CF0-1693-4145-BD67-1D5B5BC26910}" mergeInterval="0" personalView="1" maximized="1" xWindow="1" yWindow="1" windowWidth="1024" windowHeight="547" activeSheetId="1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user76 - Личное представление" guid="{A0CB5671-798E-47D4-8F2F-926DE6C0913F}" mergeInterval="0" personalView="1" maximized="1" windowWidth="1020" windowHeight="596" activeSheetId="1"/>
    <customWorkbookView name="User66 - Личное представление" guid="{8479B930-2ECF-4EA0-A962-FA0F8FFA65E9}" mergeInterval="0" personalView="1" maximized="1" windowWidth="796" windowHeight="437" activeSheetId="2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31 - Личное представление" guid="{CA4CF57B-1429-451A-B90F-66974004EC04}" mergeInterval="0" personalView="1" maximized="1" windowWidth="1020" windowHeight="596" activeSheetId="1"/>
    <customWorkbookView name="user16 - Личное представление" guid="{43EE9651-57BF-4010-A24A-2BD7B2887B81}" mergeInterval="0" personalView="1" maximized="1" windowWidth="1020" windowHeight="565" activeSheetId="1"/>
    <customWorkbookView name="user93 - Личное представление" guid="{BCB1F424-0A73-401F-A555-8CB1DB30D967}" mergeInterval="0" personalView="1" maximized="1" windowWidth="1020" windowHeight="565" activeSheetId="1"/>
    <customWorkbookView name="UltraSonic - Личное представление" guid="{D9EAEE3D-0507-47A1-B495-B82CAD11069F}" mergeInterval="0" personalView="1" maximized="1" xWindow="1" yWindow="1" windowWidth="1280" windowHeight="781" activeSheetId="1"/>
    <customWorkbookView name="user - Личное представление" guid="{E6E35B51-2B6C-4505-80DA-44E3E0129050}" mergeInterval="0" personalView="1" maximized="1" windowWidth="1276" windowHeight="878" activeSheetId="1"/>
    <customWorkbookView name="cheshuina - Личное представление" guid="{154EEABC-25C2-4BD7-A2B6-625BC8C19DBE}" mergeInterval="0" personalView="1" maximized="1" xWindow="1" yWindow="1" windowWidth="1596" windowHeight="675" activeSheetId="7"/>
    <customWorkbookView name="Дмитрий Викторович Климачев - Личное представление" guid="{8165FDDC-CBAB-4ACF-83A1-2CF0810524FD}" mergeInterval="0" personalView="1" maximized="1" xWindow="1" yWindow="1" windowWidth="1596" windowHeight="970" activeSheetId="2"/>
    <customWorkbookView name="kalinina - Личное представление" guid="{72D4637A-B1FC-414C-BDDB-E1D807D2916E}" mergeInterval="0" personalView="1" maximized="1" xWindow="1" yWindow="1" windowWidth="1596" windowHeight="679" activeSheetId="6"/>
    <customWorkbookView name="sharapova - Личное представление" guid="{2A05DBE2-1137-4D18-9F8F-432EA60DB703}" mergeInterval="0" personalView="1" maximized="1" xWindow="1" yWindow="1" windowWidth="1575" windowHeight="663" activeSheetId="4"/>
    <customWorkbookView name="predeina - Личное представление" guid="{8F857505-99F7-44A0-9311-0C036734EE4E}" mergeInterval="0" personalView="1" maximized="1" xWindow="1" yWindow="1" windowWidth="1916" windowHeight="859" activeSheetId="7"/>
  </customWorkbookViews>
</workbook>
</file>

<file path=xl/calcChain.xml><?xml version="1.0" encoding="utf-8"?>
<calcChain xmlns="http://schemas.openxmlformats.org/spreadsheetml/2006/main">
  <c r="BH5" i="7"/>
  <c r="Z8"/>
  <c r="Z7"/>
  <c r="X8"/>
  <c r="X7"/>
  <c r="X6"/>
  <c r="Z6" s="1"/>
  <c r="X5"/>
  <c r="Z5" s="1"/>
  <c r="X4"/>
  <c r="Z4" s="1"/>
  <c r="I8" l="1"/>
  <c r="I7"/>
  <c r="I6"/>
  <c r="I5"/>
  <c r="I4"/>
  <c r="CT8" l="1"/>
  <c r="CT7"/>
  <c r="CT6"/>
  <c r="CT5"/>
  <c r="CT4"/>
  <c r="CG8"/>
  <c r="CG7"/>
  <c r="CG6"/>
  <c r="CG5"/>
  <c r="CG4"/>
  <c r="CV8"/>
  <c r="CV7"/>
  <c r="CV6"/>
  <c r="CV5"/>
  <c r="CV4"/>
  <c r="CK8"/>
  <c r="CK7"/>
  <c r="CK6"/>
  <c r="CK5"/>
  <c r="CK4"/>
  <c r="CI8"/>
  <c r="CI7"/>
  <c r="CI6"/>
  <c r="CI5"/>
  <c r="CI4"/>
  <c r="CE8"/>
  <c r="CE7"/>
  <c r="CE6"/>
  <c r="CE5"/>
  <c r="CE4"/>
  <c r="CC8"/>
  <c r="CC7"/>
  <c r="CC6"/>
  <c r="CC5"/>
  <c r="CC4"/>
  <c r="CA8"/>
  <c r="CA7"/>
  <c r="CA6"/>
  <c r="CA5"/>
  <c r="CA4"/>
  <c r="BY8"/>
  <c r="BY7"/>
  <c r="BY6"/>
  <c r="BY5"/>
  <c r="BY4"/>
  <c r="BW8"/>
  <c r="BW7"/>
  <c r="BW6"/>
  <c r="BW5"/>
  <c r="BW4"/>
  <c r="BH8"/>
  <c r="BI8" s="1"/>
  <c r="BH7"/>
  <c r="BI7" s="1"/>
  <c r="BH6"/>
  <c r="BI6" s="1"/>
  <c r="BI5"/>
  <c r="BH4"/>
  <c r="BI4" s="1"/>
  <c r="BC8"/>
  <c r="BE8" s="1"/>
  <c r="BC7"/>
  <c r="BE7" s="1"/>
  <c r="BC6"/>
  <c r="BE6" s="1"/>
  <c r="BC5"/>
  <c r="BE5" s="1"/>
  <c r="BC4"/>
  <c r="BE4" s="1"/>
  <c r="AY8"/>
  <c r="AZ8" s="1"/>
  <c r="AY7"/>
  <c r="AZ7" s="1"/>
  <c r="AY6"/>
  <c r="AZ6" s="1"/>
  <c r="AY5"/>
  <c r="AZ5" s="1"/>
  <c r="AY4"/>
  <c r="AZ4" s="1"/>
  <c r="S8"/>
  <c r="U8" s="1"/>
  <c r="S7"/>
  <c r="U7" s="1"/>
  <c r="S6"/>
  <c r="U6" s="1"/>
  <c r="S5"/>
  <c r="U5" s="1"/>
  <c r="S4"/>
  <c r="U4" s="1"/>
  <c r="AT8"/>
  <c r="AV8" s="1"/>
  <c r="AT7"/>
  <c r="AV7" s="1"/>
  <c r="AT6"/>
  <c r="AV6" s="1"/>
  <c r="AT5"/>
  <c r="AV5" s="1"/>
  <c r="AT4"/>
  <c r="AV4" s="1"/>
  <c r="K8"/>
  <c r="K7"/>
  <c r="K5"/>
  <c r="K4"/>
  <c r="CQ8"/>
  <c r="CR8" s="1"/>
  <c r="AD4"/>
  <c r="AF4" s="1"/>
  <c r="AJ4"/>
  <c r="AL4" s="1"/>
  <c r="AO4"/>
  <c r="AQ4" s="1"/>
  <c r="BL4"/>
  <c r="BM4" s="1"/>
  <c r="BR4"/>
  <c r="BS4" s="1"/>
  <c r="BU4"/>
  <c r="CQ4"/>
  <c r="CR4" s="1"/>
  <c r="AD5"/>
  <c r="AF5" s="1"/>
  <c r="AJ5"/>
  <c r="AL5" s="1"/>
  <c r="AO5"/>
  <c r="AQ5" s="1"/>
  <c r="BL5"/>
  <c r="BM5" s="1"/>
  <c r="BR5"/>
  <c r="BS5" s="1"/>
  <c r="BU5"/>
  <c r="CQ5"/>
  <c r="CR5" s="1"/>
  <c r="K6"/>
  <c r="AD6"/>
  <c r="AF6" s="1"/>
  <c r="AJ6"/>
  <c r="AL6" s="1"/>
  <c r="AO6"/>
  <c r="AQ6" s="1"/>
  <c r="BL6"/>
  <c r="BM6" s="1"/>
  <c r="BR6"/>
  <c r="BS6" s="1"/>
  <c r="BU6"/>
  <c r="CQ6"/>
  <c r="CR6" s="1"/>
  <c r="AD7"/>
  <c r="AF7" s="1"/>
  <c r="AJ7"/>
  <c r="AL7" s="1"/>
  <c r="AO7"/>
  <c r="AQ7" s="1"/>
  <c r="BL7"/>
  <c r="BM7" s="1"/>
  <c r="BR7"/>
  <c r="BS7" s="1"/>
  <c r="BU7"/>
  <c r="CQ7"/>
  <c r="CR7" s="1"/>
  <c r="AD8"/>
  <c r="AF8" s="1"/>
  <c r="AJ8"/>
  <c r="AL8" s="1"/>
  <c r="AO8"/>
  <c r="AQ8" s="1"/>
  <c r="BL8"/>
  <c r="BM8" s="1"/>
  <c r="BR8"/>
  <c r="BS8" s="1"/>
  <c r="BU8"/>
  <c r="D9"/>
  <c r="E9"/>
  <c r="F9"/>
  <c r="G9"/>
  <c r="J9"/>
  <c r="L9"/>
  <c r="M9"/>
  <c r="N9"/>
  <c r="O9"/>
  <c r="P9"/>
  <c r="Q9"/>
  <c r="R9"/>
  <c r="T9"/>
  <c r="V9"/>
  <c r="W9"/>
  <c r="Y9"/>
  <c r="AA9"/>
  <c r="AB9"/>
  <c r="AC9"/>
  <c r="AE9"/>
  <c r="AG9"/>
  <c r="AH9"/>
  <c r="AI9"/>
  <c r="AM9"/>
  <c r="AN9"/>
  <c r="AU9"/>
  <c r="AW9"/>
  <c r="AX9"/>
  <c r="BA9"/>
  <c r="BB9"/>
  <c r="BJ9"/>
  <c r="BK9"/>
  <c r="BN9"/>
  <c r="BO9"/>
  <c r="BP9"/>
  <c r="BQ9"/>
  <c r="BT9"/>
  <c r="B8" l="1"/>
  <c r="B7"/>
  <c r="B6"/>
  <c r="B5"/>
  <c r="B4"/>
  <c r="BC9"/>
  <c r="BD9"/>
  <c r="C8" l="1"/>
  <c r="C4"/>
  <c r="C5"/>
  <c r="C6"/>
  <c r="C7"/>
</calcChain>
</file>

<file path=xl/sharedStrings.xml><?xml version="1.0" encoding="utf-8"?>
<sst xmlns="http://schemas.openxmlformats.org/spreadsheetml/2006/main" count="189" uniqueCount="125">
  <si>
    <t>Муниципальное образование</t>
  </si>
  <si>
    <t>Расчет целевого значения индикатора</t>
  </si>
  <si>
    <t>Бальная оценка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</si>
  <si>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</si>
  <si>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</si>
  <si>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</si>
  <si>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</si>
  <si>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</si>
  <si>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</si>
  <si>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</si>
  <si>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</si>
  <si>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</si>
  <si>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≤0,15</t>
  </si>
  <si>
    <t>Бальная оценка                    (1или 0)</t>
  </si>
  <si>
    <t>≤0,5</t>
  </si>
  <si>
    <t>≤1,00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</si>
  <si>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</si>
  <si>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</si>
  <si>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Б i –фактический  объем расходов бюджета </t>
  </si>
  <si>
    <t>Bi – фактический объем расходов, осуществляемый за счет субвенций, предоставляемых из бюджетов другого уровня,</t>
  </si>
  <si>
    <t>Б i – утвержденный Правительством области норматив формирования расходов на содержание органов местного самоуправления</t>
  </si>
  <si>
    <t>Бальная оценка            (0;  0,5;   1)</t>
  </si>
  <si>
    <t>Сумма баллов</t>
  </si>
  <si>
    <t>Итоговое место</t>
  </si>
  <si>
    <t>Бальная оценка (0;1)</t>
  </si>
  <si>
    <t>Аi- фактический размер  дефицита бюджета на конец отчетного  периода</t>
  </si>
  <si>
    <t>Нi - фактическое исполнение налоговых доходов по дополнительным нормативам отчислений (год)</t>
  </si>
  <si>
    <t>Аi- фактический объем муниципального долга на конец года</t>
  </si>
  <si>
    <t>Бi – исполнение бюджета по расходам на конец отчетного периода</t>
  </si>
  <si>
    <t>Бальная оценка                   (3; 2;0; -1)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</si>
  <si>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</si>
  <si>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</si>
  <si>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</si>
  <si>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</si>
  <si>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</si>
  <si>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>А1i – исполнение по расходам  в 1 квартале текущего финансового года без учёта расходов, производственных за счёт целевых средств, поступивших из областного бюджета</t>
  </si>
  <si>
    <t>А2i – исполнение по расходам  во 2 квартале текущего финансового года без учёта расходов,производственных за счёт целевых средств, поступивших из областного бюджета.</t>
  </si>
  <si>
    <t>А3i- исполнение по расходам в 3 квартале текущего финансового года без учёта расходов, производственных за счёт целевых средств, поступивших из областного бюджета</t>
  </si>
  <si>
    <t>А4i- исполнение по расходам  в 4 квартале текущего финансового года без учёта расходов, производственных за счёт целевых средств, поступивших из областного бюджета</t>
  </si>
  <si>
    <t>Аi – наличие фактов нарушения сроков  и качества представления бюджетной отчётности</t>
  </si>
  <si>
    <t xml:space="preserve">Бi – уточненный годовой план доходов бюджета </t>
  </si>
  <si>
    <t>Аi- фактический объем расходов на обслуживание муниципального долга на конец отчетного периода</t>
  </si>
  <si>
    <t>Аi - уточненный план расходов на содержание органов местного самоуправления на конец отчетного периода</t>
  </si>
  <si>
    <t>Бальная оценка (0,-1)</t>
  </si>
  <si>
    <t>Бальная оценка(0,-1)</t>
  </si>
  <si>
    <t>Бальная оценка (0,1,-1,-2)</t>
  </si>
  <si>
    <t>Bi – фактическая сумма, направляемая в отчетном году на погашение долговых обязательств</t>
  </si>
  <si>
    <t>Аi – исполнение бюджета   по расходам, формируемым в рамках программ, на конец отчетного периода</t>
  </si>
  <si>
    <t>Аi – наличие факторов использования средств не по целевому назначению, установленных федеральными контрольными и финансовыми органами,соответствующими органами государственного финансового контроля Кировской области и органами исполнительной власти области.</t>
  </si>
  <si>
    <t>А1i – наличие факторов нарушения организации бюджетного процесса, установленных в ходе контрольных мероприятий федеральных органов, соответствующих органов государственного финансового контроля Кировской области и органов исполнительной власти области</t>
  </si>
  <si>
    <t xml:space="preserve">Аi – исполнение бюджета  за отчётный год по налоговым доходам </t>
  </si>
  <si>
    <t xml:space="preserve">Бi – первоначальный план в соответствии с решением о бюджете на отчётный год налоговым  доходам </t>
  </si>
  <si>
    <t xml:space="preserve"> 2. Михайловское</t>
  </si>
  <si>
    <t xml:space="preserve"> 3. Ныровское</t>
  </si>
  <si>
    <t xml:space="preserve"> 4. Пачинское</t>
  </si>
  <si>
    <t xml:space="preserve"> 5. Тужинское</t>
  </si>
  <si>
    <t>ИТОГО поселения:</t>
  </si>
  <si>
    <r>
      <t xml:space="preserve">Р5 Соблюдение требований статьи 106 Бюджетного кодекса Российской Федерации по предельному объему муниципальных заимствований  </t>
    </r>
    <r>
      <rPr>
        <b/>
        <sz val="7"/>
        <rFont val="Times New Roman"/>
        <family val="1"/>
        <charset val="204"/>
      </rPr>
      <t>за отчетный год</t>
    </r>
  </si>
  <si>
    <t>Аi – фактические расходы на оплату труда депутатов, выборных должностных лиц и муниципальных служащих органов местного самоуправления поселений</t>
  </si>
  <si>
    <t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поселения</t>
  </si>
  <si>
    <r>
      <t>Р7i Соблюдение нормативов формирования расходов на оплату труда выборных должностных лиц и муниципальнеых служащих органов местного самоуправления</t>
    </r>
    <r>
      <rPr>
        <b/>
        <sz val="7"/>
        <rFont val="Times New Roman"/>
        <family val="1"/>
        <charset val="204"/>
      </rPr>
      <t xml:space="preserve"> за отчетный период</t>
    </r>
  </si>
  <si>
    <t>Бальная оценка                   (0 или -1)</t>
  </si>
  <si>
    <t>Р 9 Динамика поступления налоговых доходов в бюджет поселения</t>
  </si>
  <si>
    <r>
      <t xml:space="preserve">Р12 Отклонение расходов бюджета в 4 квартале от среднего объёма расходов за 1-3 кварталы без участия расходов, производственных за счёт целевых средств, поступивших из областного бюджета.  </t>
    </r>
    <r>
      <rPr>
        <b/>
        <sz val="7"/>
        <rFont val="Times New Roman"/>
        <family val="1"/>
        <charset val="204"/>
      </rPr>
      <t>за отчетный год</t>
    </r>
  </si>
  <si>
    <r>
      <t xml:space="preserve">Р13 Наличие просроченной кредиторской задолженности  </t>
    </r>
    <r>
      <rPr>
        <b/>
        <sz val="7"/>
        <rFont val="Times New Roman"/>
        <family val="1"/>
        <charset val="204"/>
      </rPr>
      <t>за отчетный период</t>
    </r>
  </si>
  <si>
    <t xml:space="preserve"> Р 15 Наличие факторов нарушения организации бюджетного процесса, установленных в ходе контрольных мероприятий федеральных контрольных и финансовых органов, соответствующих органов финансового контроля Кировской области и органов исполнительной власти области</t>
  </si>
  <si>
    <t>Р 16- Своевременность  и качество предоставления бюджетной отчётности по перечню форм, входящих в состав месячной, квартальной и годовой отчётности</t>
  </si>
  <si>
    <t>Аi – наличие расчетов доходной базы и бюджетных ассигнований на очередной финансовый год</t>
  </si>
  <si>
    <t>Р 18 Наличие расчетов доходной базы и бюджетных ассигнований на очередной финансовый год</t>
  </si>
  <si>
    <t>Аi – наличие МПА, о мерах по выполнению бюджета поселения на текущий финансовый год</t>
  </si>
  <si>
    <t>Р 20 Муниципальный правовой акт, содержащий порядок проведения публичных слушаний по проекту бюджета</t>
  </si>
  <si>
    <t>Аi – наличие МПА, содержащий порядок проведения публичных слушаний по проекту бюджета на очередной финансовый год</t>
  </si>
  <si>
    <t>Р 21 Муниципальный правовой акт о мерах по выполнению бюджета поселения на текущий финансовый год</t>
  </si>
  <si>
    <t>Р 19 Выполнение Плана мероприятий по повышению поступлений налоговых и неналоговых доходов бюджета, а также сокращению недоимки бюджетов бюджетной системы Российской Федерации</t>
  </si>
  <si>
    <t>Р 23 Размещение в официальных средствах массовой информации и (или) на официальном сайте администрации i-го поселения  информации о выполнении целевых показателей эффективности реализации муниципальных программ</t>
  </si>
  <si>
    <t>Р 24 Размещение в официальных средствах массовой информации и (или) на официальном сайте администрации i-го поселения местного бюджета и отчета о его исполнении в доступной для граждан форме</t>
  </si>
  <si>
    <r>
      <t xml:space="preserve">Р 1 "Соблюдение требований статьи 92.1 Бюджетного кодекса Российской Федерации по предельному объему дефицита бюджета поселения    </t>
    </r>
    <r>
      <rPr>
        <b/>
        <sz val="7"/>
        <rFont val="Times New Roman"/>
        <family val="1"/>
        <charset val="204"/>
      </rPr>
      <t>за отчетный период</t>
    </r>
  </si>
  <si>
    <t>Р2 Соблюдение требований статьи 107 Бюджетного кодекса Российской Федерации по предельному объему муниципального долга, установленного решением о бюджете на соответствующий финансовый год</t>
  </si>
  <si>
    <t xml:space="preserve">Р3 Соблюдение верхнего предела муниципального долга, установленного решением о бюджете на соответствующий финансовый год </t>
  </si>
  <si>
    <r>
      <t xml:space="preserve">Р4 Соблюдение требований статьи 111 Бюджетного кодекса Российской Федерации по предельному объему расходов  на обслуживание муниципального долга   </t>
    </r>
    <r>
      <rPr>
        <b/>
        <sz val="7"/>
        <rFont val="Times New Roman"/>
        <family val="1"/>
        <charset val="204"/>
      </rPr>
      <t>за отчетный период</t>
    </r>
  </si>
  <si>
    <t>Аi- фактический объем заимствований i-го поселения в отчетном году</t>
  </si>
  <si>
    <r>
      <t xml:space="preserve">Р6i Соблюдение установленных Правительством Кировской области нормативов формирования расходов на содержание органов местного самоуправления поселений  </t>
    </r>
    <r>
      <rPr>
        <b/>
        <sz val="7"/>
        <rFont val="Times New Roman"/>
        <family val="1"/>
        <charset val="204"/>
      </rPr>
      <t xml:space="preserve">  за отчетный период</t>
    </r>
  </si>
  <si>
    <t>Аi – сумма  поступления налоговых доходов в бюд-жет i-го поселения на конец отчетного периода текущего финан-сового года;</t>
  </si>
  <si>
    <r>
      <t>Б</t>
    </r>
    <r>
      <rPr>
        <vertAlign val="subscript"/>
        <sz val="7"/>
        <rFont val="Times New Roman"/>
        <family val="1"/>
        <charset val="204"/>
      </rPr>
      <t xml:space="preserve">i </t>
    </r>
    <r>
      <rPr>
        <sz val="7"/>
        <rFont val="Times New Roman"/>
        <family val="1"/>
        <charset val="204"/>
      </rPr>
      <t>– сумма поступления налоговых доходов бюд-жет i-го поселения на конец соответствующего отчетного периода предыдущего финансового года в сопоставимых условиях</t>
    </r>
  </si>
  <si>
    <t>Р 10 Динамика задолженности по арендным платежам за муниципальное имущество, земельные участки, находящиеся в муници-пальной собственности, и земельные участки, государственная собственность на которые не разграничена (без учета пени и штрафов), в  бюджет поселения</t>
  </si>
  <si>
    <r>
      <t>А</t>
    </r>
    <r>
      <rPr>
        <vertAlign val="subscript"/>
        <sz val="7"/>
        <rFont val="Times New Roman"/>
        <family val="1"/>
        <charset val="204"/>
      </rPr>
      <t xml:space="preserve">i </t>
    </r>
    <r>
      <rPr>
        <sz val="7"/>
        <rFont val="Times New Roman"/>
        <family val="1"/>
        <charset val="204"/>
      </rPr>
      <t>– сумма задолженности   i-го поселения на конец отчетного периода;</t>
    </r>
  </si>
  <si>
    <r>
      <t xml:space="preserve">Р11 Удельный вес расходов бюджета, формируемых в рамках программ, в общем объеме расходов бюджета поселения                 </t>
    </r>
    <r>
      <rPr>
        <b/>
        <sz val="7"/>
        <rFont val="Times New Roman"/>
        <family val="1"/>
        <charset val="204"/>
      </rPr>
      <t>за отчетный период</t>
    </r>
  </si>
  <si>
    <t>Аi – объем просроченной кредиторской задолженности в i-м поселении на конец отчётного периода</t>
  </si>
  <si>
    <t>Р 17 Своевременность возврата в областной бюджет остатков целевых средств, полученных и неиспользованных поселением в отчетном году</t>
  </si>
  <si>
    <t>Р22 Размещение в средствах массовой информации и (или) на официальном сайте поселения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</t>
  </si>
  <si>
    <t>Размещение информации о выполнении целевых показателей эффективности реализации муниципальных программ</t>
  </si>
  <si>
    <t>Размещение местного бюджета и отчета о его исполнении в доступной для граждан форме</t>
  </si>
  <si>
    <t>Наличие фактов невыполнения мероприятий и (или) нарушения сроков их выполнения</t>
  </si>
  <si>
    <r>
      <t>Р14 Наличие факторов использования средств не по целевому назначению, установленных федеральными контрольными и финансовыми органами, соответствующими органами государственного финансового контроля Кировской областии и  органами исполнительной власти области з</t>
    </r>
    <r>
      <rPr>
        <b/>
        <sz val="7"/>
        <rFont val="Times New Roman"/>
        <family val="1"/>
        <charset val="204"/>
      </rPr>
      <t>а отчетный год</t>
    </r>
  </si>
  <si>
    <t>Средства от продажи акций, снижение остатков средств на счетах, разницы по бюджетным кредитам</t>
  </si>
  <si>
    <t>Бi – фактический размер дефицита местного бюджета на конец отчетного года i-го поселения</t>
  </si>
  <si>
    <r>
      <t>А</t>
    </r>
    <r>
      <rPr>
        <vertAlign val="subscript"/>
        <sz val="7"/>
        <rFont val="Times New Roman"/>
        <family val="1"/>
        <charset val="204"/>
      </rPr>
      <t xml:space="preserve">i </t>
    </r>
    <r>
      <rPr>
        <sz val="7"/>
        <rFont val="Times New Roman"/>
        <family val="1"/>
        <charset val="204"/>
      </rPr>
      <t>– возврат в установленный срок в областной бюджет остатков целевых средств, полученных и неиспользованных i-м поселении в отчетном году</t>
    </r>
  </si>
  <si>
    <t>Решение Думы от 11.11.2005 № 1/4</t>
  </si>
  <si>
    <t>Среднерайонный уровень</t>
  </si>
  <si>
    <r>
      <t xml:space="preserve">Р8 Исполнение бюджета поселения по налоговым  доходам к первоначально утверждённому объёму   за </t>
    </r>
    <r>
      <rPr>
        <b/>
        <sz val="7"/>
        <rFont val="Times New Roman"/>
        <family val="1"/>
        <charset val="204"/>
      </rPr>
      <t>отчетный год</t>
    </r>
  </si>
  <si>
    <t>Решение Думы от 17.04.2007 № 4</t>
  </si>
  <si>
    <t>Решение Думы от 11.11.2005 № 1/5</t>
  </si>
  <si>
    <t>Постановление 28.08.2013 № 43; 29.08.2013 № 44</t>
  </si>
  <si>
    <t>Постановление 29.08.2013 № 48; 14.10.2013 №59</t>
  </si>
  <si>
    <t>Постановление 09.07.2013 №№ 97,98</t>
  </si>
  <si>
    <t>на информ. стенде</t>
  </si>
  <si>
    <t>Решение Думы от 23.07.2009 № 16/70</t>
  </si>
  <si>
    <t>Решение Думы от 10.11.2005 № 1/6а</t>
  </si>
  <si>
    <t xml:space="preserve">Постановление 30.08.2013 № 58; </t>
  </si>
  <si>
    <t>Бi – Уточненный годовой план доходов бюджета на конец отчётного периода (год)</t>
  </si>
  <si>
    <t>Bi– Уточненный годовой план безвозмездных поступлений за отчётный период(год)</t>
  </si>
  <si>
    <t>1. Грековское</t>
  </si>
  <si>
    <t>Вi– сумма задолженности  i-го поселения на начало отчетного года;</t>
  </si>
  <si>
    <t>Постановление от 22.01.2015 № 14</t>
  </si>
  <si>
    <t>Постановление от 30.12.2014 № 218</t>
  </si>
  <si>
    <t>на сайте: pachi.tuzha.ru/администрация/муниципальные программы/</t>
  </si>
  <si>
    <t>Постановление от 30.12.2014 № 105</t>
  </si>
  <si>
    <t>Постановление от 30.12.2014 № 102</t>
  </si>
  <si>
    <t>Постановление 23.08.2011 № 35; 31.08.2011 № 23</t>
  </si>
  <si>
    <t>Постановление от 20.01.2015 № 2</t>
  </si>
  <si>
    <t>на сайте: mo.nir.my1.ru/власть/администрация/Постановление от 27.02.2015 № 18</t>
  </si>
  <si>
    <t>на информ. стенде и официальном сайте</t>
  </si>
  <si>
    <t>Мониторинг оценки  качества организации и осуществления бюджетного процесса за  9 месяцев  2015 года.</t>
  </si>
  <si>
    <t>на сайте: gorod.tuzha.ru/bulleten/№21</t>
  </si>
  <si>
    <t>на сайте: gorod.tuzha.ru/главная/муниципальные программы/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</si>
</sst>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000"/>
    <numFmt numFmtId="166" formatCode="0.000"/>
    <numFmt numFmtId="167" formatCode="#,##0.000"/>
  </numFmts>
  <fonts count="23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Arial Cyr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Arial Cyr"/>
      <charset val="204"/>
    </font>
    <font>
      <vertAlign val="subscript"/>
      <sz val="7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8" tint="-0.249977111117893"/>
      <name val="Times New Roman"/>
      <family val="1"/>
      <charset val="204"/>
    </font>
    <font>
      <b/>
      <sz val="10"/>
      <color theme="8" tint="-0.249977111117893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theme="8" tint="-0.249977111117893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7"/>
      <color theme="8" tint="-0.249977111117893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4" fillId="2" borderId="0" xfId="0" applyFont="1" applyFill="1"/>
    <xf numFmtId="0" fontId="1" fillId="2" borderId="0" xfId="0" applyFont="1" applyFill="1" applyBorder="1"/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6" fillId="3" borderId="0" xfId="0" applyFont="1" applyFill="1"/>
    <xf numFmtId="2" fontId="1" fillId="2" borderId="0" xfId="0" applyNumberFormat="1" applyFont="1" applyFill="1"/>
    <xf numFmtId="1" fontId="1" fillId="2" borderId="0" xfId="0" applyNumberFormat="1" applyFont="1" applyFill="1"/>
    <xf numFmtId="166" fontId="1" fillId="2" borderId="0" xfId="0" applyNumberFormat="1" applyFont="1" applyFill="1"/>
    <xf numFmtId="2" fontId="1" fillId="2" borderId="0" xfId="0" applyNumberFormat="1" applyFont="1" applyFill="1" applyAlignment="1">
      <alignment horizontal="center"/>
    </xf>
    <xf numFmtId="0" fontId="2" fillId="2" borderId="0" xfId="0" applyFont="1" applyFill="1"/>
    <xf numFmtId="4" fontId="1" fillId="2" borderId="0" xfId="0" applyNumberFormat="1" applyFont="1" applyFill="1" applyBorder="1"/>
    <xf numFmtId="2" fontId="1" fillId="2" borderId="0" xfId="0" applyNumberFormat="1" applyFont="1" applyFill="1" applyBorder="1"/>
    <xf numFmtId="166" fontId="1" fillId="2" borderId="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6" fontId="1" fillId="2" borderId="0" xfId="0" applyNumberFormat="1" applyFont="1" applyFill="1" applyBorder="1"/>
    <xf numFmtId="164" fontId="1" fillId="2" borderId="0" xfId="0" applyNumberFormat="1" applyFont="1" applyFill="1" applyBorder="1"/>
    <xf numFmtId="165" fontId="1" fillId="2" borderId="0" xfId="0" applyNumberFormat="1" applyFont="1" applyFill="1" applyBorder="1"/>
    <xf numFmtId="1" fontId="1" fillId="2" borderId="0" xfId="0" applyNumberFormat="1" applyFont="1" applyFill="1" applyBorder="1"/>
    <xf numFmtId="4" fontId="1" fillId="2" borderId="0" xfId="0" applyNumberFormat="1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14" fillId="2" borderId="0" xfId="0" applyFont="1" applyFill="1" applyBorder="1"/>
    <xf numFmtId="0" fontId="14" fillId="2" borderId="0" xfId="0" applyFont="1" applyFill="1"/>
    <xf numFmtId="166" fontId="15" fillId="2" borderId="0" xfId="0" applyNumberFormat="1" applyFont="1" applyFill="1" applyBorder="1" applyAlignment="1">
      <alignment horizontal="center"/>
    </xf>
    <xf numFmtId="166" fontId="15" fillId="2" borderId="0" xfId="0" applyNumberFormat="1" applyFont="1" applyFill="1" applyAlignment="1">
      <alignment horizontal="center"/>
    </xf>
    <xf numFmtId="4" fontId="7" fillId="3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2" fontId="4" fillId="2" borderId="0" xfId="0" applyNumberFormat="1" applyFont="1" applyFill="1" applyProtection="1">
      <protection locked="0"/>
    </xf>
    <xf numFmtId="166" fontId="4" fillId="2" borderId="0" xfId="0" applyNumberFormat="1" applyFont="1" applyFill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4" fontId="4" fillId="2" borderId="0" xfId="0" applyNumberFormat="1" applyFont="1" applyFill="1" applyProtection="1">
      <protection locked="0"/>
    </xf>
    <xf numFmtId="2" fontId="4" fillId="2" borderId="0" xfId="0" applyNumberFormat="1" applyFont="1" applyFill="1" applyAlignment="1" applyProtection="1">
      <alignment horizontal="center"/>
      <protection locked="0"/>
    </xf>
    <xf numFmtId="166" fontId="16" fillId="2" borderId="0" xfId="0" applyNumberFormat="1" applyFont="1" applyFill="1" applyAlignment="1" applyProtection="1">
      <alignment horizontal="center"/>
      <protection locked="0"/>
    </xf>
    <xf numFmtId="164" fontId="4" fillId="2" borderId="0" xfId="0" applyNumberFormat="1" applyFont="1" applyFill="1" applyProtection="1">
      <protection locked="0"/>
    </xf>
    <xf numFmtId="165" fontId="4" fillId="2" borderId="0" xfId="0" applyNumberFormat="1" applyFont="1" applyFill="1" applyProtection="1">
      <protection locked="0"/>
    </xf>
    <xf numFmtId="1" fontId="4" fillId="2" borderId="0" xfId="0" applyNumberFormat="1" applyFont="1" applyFill="1" applyProtection="1">
      <protection locked="0"/>
    </xf>
    <xf numFmtId="2" fontId="1" fillId="2" borderId="0" xfId="0" applyNumberFormat="1" applyFont="1" applyFill="1" applyProtection="1">
      <protection locked="0"/>
    </xf>
    <xf numFmtId="0" fontId="17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5" fillId="3" borderId="1" xfId="0" applyFont="1" applyFill="1" applyBorder="1" applyProtection="1">
      <protection locked="0"/>
    </xf>
    <xf numFmtId="4" fontId="6" fillId="3" borderId="1" xfId="0" applyNumberFormat="1" applyFont="1" applyFill="1" applyBorder="1" applyAlignment="1" applyProtection="1">
      <alignment horizontal="center"/>
      <protection locked="0"/>
    </xf>
    <xf numFmtId="4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166" fontId="7" fillId="3" borderId="2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166" fontId="18" fillId="3" borderId="1" xfId="0" applyNumberFormat="1" applyFont="1" applyFill="1" applyBorder="1" applyAlignment="1" applyProtection="1">
      <alignment horizontal="center"/>
      <protection locked="0"/>
    </xf>
    <xf numFmtId="166" fontId="6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4" fontId="6" fillId="3" borderId="0" xfId="0" applyNumberFormat="1" applyFont="1" applyFill="1" applyAlignment="1" applyProtection="1">
      <alignment horizontal="center"/>
      <protection locked="0"/>
    </xf>
    <xf numFmtId="3" fontId="6" fillId="3" borderId="1" xfId="0" applyNumberFormat="1" applyFont="1" applyFill="1" applyBorder="1" applyAlignment="1" applyProtection="1">
      <alignment horizontal="center"/>
      <protection locked="0"/>
    </xf>
    <xf numFmtId="167" fontId="7" fillId="3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4" fontId="2" fillId="2" borderId="4" xfId="0" applyNumberFormat="1" applyFont="1" applyFill="1" applyBorder="1" applyAlignment="1" applyProtection="1">
      <alignment horizontal="center"/>
      <protection locked="0"/>
    </xf>
    <xf numFmtId="4" fontId="9" fillId="2" borderId="4" xfId="0" applyNumberFormat="1" applyFont="1" applyFill="1" applyBorder="1" applyAlignment="1" applyProtection="1">
      <alignment horizontal="center"/>
      <protection locked="0"/>
    </xf>
    <xf numFmtId="166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Alignment="1">
      <alignment vertical="top"/>
    </xf>
    <xf numFmtId="0" fontId="12" fillId="0" borderId="1" xfId="0" applyFont="1" applyBorder="1"/>
    <xf numFmtId="0" fontId="10" fillId="2" borderId="4" xfId="0" applyFont="1" applyFill="1" applyBorder="1" applyAlignment="1" applyProtection="1">
      <alignment horizontal="center" vertical="top" wrapText="1"/>
      <protection locked="0"/>
    </xf>
    <xf numFmtId="2" fontId="10" fillId="2" borderId="4" xfId="0" applyNumberFormat="1" applyFont="1" applyFill="1" applyBorder="1" applyAlignment="1" applyProtection="1">
      <alignment horizontal="center" vertical="top" wrapText="1"/>
      <protection locked="0"/>
    </xf>
    <xf numFmtId="2" fontId="19" fillId="2" borderId="4" xfId="0" applyNumberFormat="1" applyFont="1" applyFill="1" applyBorder="1" applyAlignment="1" applyProtection="1">
      <alignment horizontal="center" vertical="top" wrapText="1"/>
      <protection locked="0"/>
    </xf>
    <xf numFmtId="166" fontId="10" fillId="2" borderId="4" xfId="0" applyNumberFormat="1" applyFont="1" applyFill="1" applyBorder="1" applyAlignment="1" applyProtection="1">
      <alignment horizontal="center" vertical="top" wrapText="1"/>
      <protection locked="0"/>
    </xf>
    <xf numFmtId="4" fontId="10" fillId="2" borderId="4" xfId="0" applyNumberFormat="1" applyFont="1" applyFill="1" applyBorder="1" applyAlignment="1" applyProtection="1">
      <alignment horizontal="center" vertical="top" wrapText="1"/>
      <protection locked="0"/>
    </xf>
    <xf numFmtId="166" fontId="20" fillId="2" borderId="4" xfId="0" applyNumberFormat="1" applyFont="1" applyFill="1" applyBorder="1" applyAlignment="1" applyProtection="1">
      <alignment horizontal="center" vertical="top" wrapText="1"/>
      <protection locked="0"/>
    </xf>
    <xf numFmtId="0" fontId="19" fillId="2" borderId="4" xfId="0" applyFont="1" applyFill="1" applyBorder="1" applyAlignment="1" applyProtection="1">
      <alignment horizontal="center" vertical="top" wrapText="1"/>
      <protection locked="0"/>
    </xf>
    <xf numFmtId="0" fontId="10" fillId="2" borderId="5" xfId="0" applyFont="1" applyFill="1" applyBorder="1" applyAlignment="1" applyProtection="1">
      <alignment horizontal="center" vertical="top" wrapText="1"/>
      <protection locked="0"/>
    </xf>
    <xf numFmtId="166" fontId="10" fillId="2" borderId="5" xfId="0" applyNumberFormat="1" applyFont="1" applyFill="1" applyBorder="1" applyAlignment="1" applyProtection="1">
      <alignment horizontal="center" vertical="top" wrapText="1"/>
      <protection locked="0"/>
    </xf>
    <xf numFmtId="2" fontId="10" fillId="2" borderId="5" xfId="0" applyNumberFormat="1" applyFont="1" applyFill="1" applyBorder="1" applyAlignment="1" applyProtection="1">
      <alignment horizontal="center" vertical="top" wrapText="1"/>
      <protection locked="0"/>
    </xf>
    <xf numFmtId="164" fontId="10" fillId="2" borderId="5" xfId="0" applyNumberFormat="1" applyFont="1" applyFill="1" applyBorder="1" applyAlignment="1" applyProtection="1">
      <alignment horizontal="center" vertical="top" wrapText="1"/>
      <protection locked="0"/>
    </xf>
    <xf numFmtId="165" fontId="10" fillId="2" borderId="5" xfId="0" applyNumberFormat="1" applyFont="1" applyFill="1" applyBorder="1" applyAlignment="1" applyProtection="1">
      <alignment horizontal="center" vertical="top" wrapText="1"/>
      <protection locked="0"/>
    </xf>
    <xf numFmtId="166" fontId="19" fillId="2" borderId="5" xfId="0" applyNumberFormat="1" applyFont="1" applyFill="1" applyBorder="1" applyAlignment="1" applyProtection="1">
      <alignment horizontal="center" vertical="top" wrapText="1"/>
      <protection locked="0"/>
    </xf>
    <xf numFmtId="0" fontId="10" fillId="2" borderId="6" xfId="0" applyFont="1" applyFill="1" applyBorder="1" applyAlignment="1" applyProtection="1">
      <alignment vertical="top" wrapText="1"/>
      <protection locked="0"/>
    </xf>
    <xf numFmtId="0" fontId="10" fillId="2" borderId="5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justify" vertical="top"/>
      <protection locked="0"/>
    </xf>
    <xf numFmtId="0" fontId="10" fillId="0" borderId="6" xfId="0" applyFont="1" applyBorder="1" applyAlignment="1" applyProtection="1">
      <alignment horizontal="justify" vertical="top"/>
      <protection locked="0"/>
    </xf>
    <xf numFmtId="0" fontId="10" fillId="0" borderId="0" xfId="0" applyFont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10" fillId="0" borderId="5" xfId="0" applyFont="1" applyFill="1" applyBorder="1" applyAlignment="1">
      <alignment horizontal="center" vertical="top" wrapText="1"/>
    </xf>
    <xf numFmtId="165" fontId="10" fillId="0" borderId="5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 wrapText="1"/>
    </xf>
    <xf numFmtId="14" fontId="21" fillId="3" borderId="1" xfId="0" applyNumberFormat="1" applyFont="1" applyFill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6" fillId="3" borderId="0" xfId="0" applyFont="1" applyFill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22" fillId="3" borderId="1" xfId="0" applyFont="1" applyFill="1" applyBorder="1" applyAlignment="1" applyProtection="1">
      <alignment horizontal="center" vertical="center" wrapText="1"/>
      <protection locked="0"/>
    </xf>
    <xf numFmtId="0" fontId="22" fillId="3" borderId="1" xfId="0" applyFont="1" applyFill="1" applyBorder="1" applyAlignment="1" applyProtection="1">
      <alignment horizontal="center" wrapText="1"/>
      <protection locked="0"/>
    </xf>
    <xf numFmtId="0" fontId="10" fillId="2" borderId="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V11"/>
  <sheetViews>
    <sheetView tabSelected="1" zoomScale="130" zoomScaleNormal="130" workbookViewId="0">
      <selection activeCell="CS8" sqref="CS8"/>
    </sheetView>
  </sheetViews>
  <sheetFormatPr defaultRowHeight="12.75"/>
  <cols>
    <col min="1" max="1" width="18.42578125" style="3" customWidth="1"/>
    <col min="2" max="2" width="9.42578125" style="3" customWidth="1"/>
    <col min="3" max="3" width="8" style="3" customWidth="1"/>
    <col min="4" max="4" width="12.7109375" style="3" customWidth="1"/>
    <col min="5" max="5" width="13.42578125" style="3" customWidth="1"/>
    <col min="6" max="6" width="13.85546875" style="3" customWidth="1"/>
    <col min="7" max="8" width="12.5703125" style="7" customWidth="1"/>
    <col min="9" max="9" width="9.42578125" style="9" customWidth="1"/>
    <col min="10" max="10" width="8.42578125" style="7" customWidth="1"/>
    <col min="11" max="11" width="11" style="5" customWidth="1"/>
    <col min="12" max="12" width="13.140625" style="3" customWidth="1"/>
    <col min="13" max="13" width="14.42578125" style="3" hidden="1" customWidth="1"/>
    <col min="14" max="14" width="13.28515625" style="3" customWidth="1"/>
    <col min="15" max="15" width="14" style="20" hidden="1" customWidth="1"/>
    <col min="16" max="16" width="13.140625" style="7" customWidth="1"/>
    <col min="17" max="17" width="12.42578125" style="10" hidden="1" customWidth="1"/>
    <col min="18" max="18" width="12.42578125" style="10" customWidth="1"/>
    <col min="19" max="19" width="10.140625" style="26" customWidth="1"/>
    <col min="20" max="21" width="10.140625" style="5" customWidth="1"/>
    <col min="22" max="22" width="11.85546875" style="3" customWidth="1"/>
    <col min="23" max="23" width="12.42578125" style="3" customWidth="1"/>
    <col min="24" max="24" width="8.28515625" style="9" customWidth="1"/>
    <col min="25" max="25" width="9.5703125" style="7" customWidth="1"/>
    <col min="26" max="26" width="7.5703125" style="5" customWidth="1"/>
    <col min="27" max="27" width="12.140625" style="3" customWidth="1"/>
    <col min="28" max="28" width="13.28515625" style="3" customWidth="1"/>
    <col min="29" max="29" width="13.7109375" style="3" customWidth="1"/>
    <col min="30" max="30" width="7.85546875" style="9" customWidth="1"/>
    <col min="31" max="31" width="8.42578125" style="3" customWidth="1"/>
    <col min="32" max="32" width="7.7109375" style="9" customWidth="1"/>
    <col min="33" max="33" width="11.7109375" style="3" customWidth="1"/>
    <col min="34" max="34" width="12.42578125" style="21" customWidth="1"/>
    <col min="35" max="35" width="10.85546875" style="3" customWidth="1"/>
    <col min="36" max="36" width="8.85546875" style="9" customWidth="1"/>
    <col min="37" max="37" width="7.7109375" style="22" customWidth="1"/>
    <col min="38" max="38" width="9.42578125" style="5" customWidth="1"/>
    <col min="39" max="39" width="11.7109375" style="3" customWidth="1"/>
    <col min="40" max="40" width="12.28515625" style="3" customWidth="1"/>
    <col min="41" max="41" width="9.140625" style="22" customWidth="1"/>
    <col min="42" max="45" width="9.140625" style="3" customWidth="1"/>
    <col min="46" max="46" width="10.140625" style="3" customWidth="1"/>
    <col min="47" max="47" width="12.42578125" style="3" customWidth="1"/>
    <col min="48" max="48" width="14.28515625" style="5" customWidth="1"/>
    <col min="49" max="49" width="11.42578125" style="8" customWidth="1"/>
    <col min="50" max="50" width="14.5703125" style="7" customWidth="1"/>
    <col min="51" max="51" width="10.7109375" style="9" customWidth="1"/>
    <col min="52" max="52" width="8.5703125" style="24" customWidth="1"/>
    <col min="53" max="53" width="13.42578125" style="3" customWidth="1"/>
    <col min="54" max="54" width="13" style="3" customWidth="1"/>
    <col min="55" max="55" width="11.140625" style="3" customWidth="1"/>
    <col min="56" max="56" width="8.140625" style="3" customWidth="1"/>
    <col min="57" max="59" width="9.140625" style="5" customWidth="1"/>
    <col min="60" max="60" width="11.5703125" style="5" customWidth="1"/>
    <col min="61" max="61" width="9.140625" style="5" customWidth="1"/>
    <col min="62" max="62" width="14.42578125" style="3" customWidth="1"/>
    <col min="63" max="63" width="13.28515625" style="3" customWidth="1"/>
    <col min="64" max="64" width="8.140625" style="9" customWidth="1"/>
    <col min="65" max="65" width="7.85546875" style="3" customWidth="1"/>
    <col min="66" max="66" width="14.7109375" style="3" customWidth="1"/>
    <col min="67" max="67" width="14.28515625" style="3" customWidth="1"/>
    <col min="68" max="68" width="14.140625" style="3" customWidth="1"/>
    <col min="69" max="69" width="15" style="3" customWidth="1"/>
    <col min="70" max="70" width="8.140625" style="9" customWidth="1"/>
    <col min="71" max="71" width="7.42578125" style="5" customWidth="1"/>
    <col min="72" max="72" width="12.140625" style="3" customWidth="1"/>
    <col min="73" max="73" width="10.28515625" style="3" customWidth="1"/>
    <col min="74" max="74" width="15.7109375" style="3" customWidth="1"/>
    <col min="75" max="75" width="10.28515625" style="3" customWidth="1"/>
    <col min="76" max="76" width="16.7109375" style="3" customWidth="1"/>
    <col min="77" max="77" width="13.7109375" style="3" customWidth="1"/>
    <col min="78" max="79" width="10.28515625" style="3" customWidth="1"/>
    <col min="80" max="80" width="14.85546875" style="3" customWidth="1"/>
    <col min="81" max="81" width="10.28515625" style="3" customWidth="1"/>
    <col min="82" max="82" width="13" style="3" customWidth="1"/>
    <col min="83" max="85" width="10.28515625" style="3" customWidth="1"/>
    <col min="86" max="86" width="15.140625" style="3" customWidth="1"/>
    <col min="87" max="87" width="10.28515625" style="3" customWidth="1"/>
    <col min="88" max="88" width="16.85546875" style="3" customWidth="1"/>
    <col min="89" max="89" width="10.28515625" style="3" customWidth="1"/>
    <col min="90" max="90" width="11.7109375" style="3" customWidth="1"/>
    <col min="91" max="93" width="9.140625" style="3" customWidth="1"/>
    <col min="94" max="94" width="11.7109375" style="3" customWidth="1"/>
    <col min="95" max="95" width="9.5703125" style="3" customWidth="1"/>
    <col min="96" max="96" width="9.28515625" style="3" customWidth="1"/>
    <col min="97" max="97" width="16.28515625" style="3" customWidth="1"/>
    <col min="98" max="98" width="9.5703125" style="3" customWidth="1"/>
    <col min="99" max="99" width="16.85546875" style="3" customWidth="1"/>
    <col min="100" max="100" width="11.7109375" style="3" customWidth="1"/>
    <col min="101" max="16384" width="9.140625" style="3"/>
  </cols>
  <sheetData>
    <row r="1" spans="1:100" s="1" customFormat="1">
      <c r="A1" s="28" t="s">
        <v>122</v>
      </c>
      <c r="B1" s="28"/>
      <c r="C1" s="28"/>
      <c r="D1" s="28"/>
      <c r="E1" s="28"/>
      <c r="F1" s="28"/>
      <c r="G1" s="29"/>
      <c r="H1" s="29"/>
      <c r="I1" s="30"/>
      <c r="J1" s="29"/>
      <c r="K1" s="31"/>
      <c r="L1" s="28"/>
      <c r="M1" s="28"/>
      <c r="N1" s="28"/>
      <c r="O1" s="32"/>
      <c r="P1" s="29"/>
      <c r="Q1" s="33"/>
      <c r="R1" s="33"/>
      <c r="S1" s="34"/>
      <c r="T1" s="31"/>
      <c r="U1" s="31"/>
      <c r="V1" s="28"/>
      <c r="W1" s="28"/>
      <c r="X1" s="30"/>
      <c r="Y1" s="29"/>
      <c r="Z1" s="31"/>
      <c r="AA1" s="28"/>
      <c r="AB1" s="28"/>
      <c r="AC1" s="28"/>
      <c r="AD1" s="30"/>
      <c r="AE1" s="28"/>
      <c r="AF1" s="30"/>
      <c r="AG1" s="28"/>
      <c r="AH1" s="35"/>
      <c r="AI1" s="28"/>
      <c r="AJ1" s="30"/>
      <c r="AK1" s="36"/>
      <c r="AL1" s="31"/>
      <c r="AM1" s="28"/>
      <c r="AN1" s="28"/>
      <c r="AO1" s="36"/>
      <c r="AP1" s="28"/>
      <c r="AQ1" s="28"/>
      <c r="AR1" s="28"/>
      <c r="AS1" s="28"/>
      <c r="AT1" s="28"/>
      <c r="AU1" s="28"/>
      <c r="AV1" s="31"/>
      <c r="AW1" s="37"/>
      <c r="AX1" s="38"/>
      <c r="AY1" s="30"/>
      <c r="AZ1" s="39"/>
      <c r="BA1" s="28"/>
      <c r="BB1" s="28"/>
      <c r="BC1" s="28"/>
      <c r="BD1" s="28"/>
      <c r="BE1" s="31"/>
      <c r="BF1" s="31"/>
      <c r="BG1" s="31"/>
      <c r="BH1" s="31"/>
      <c r="BI1" s="31"/>
      <c r="BJ1" s="28"/>
      <c r="BK1" s="28"/>
      <c r="BL1" s="30"/>
      <c r="BM1" s="28"/>
      <c r="BN1" s="28"/>
      <c r="BO1" s="28"/>
      <c r="BP1" s="28"/>
      <c r="BQ1" s="28"/>
      <c r="BR1" s="30"/>
      <c r="BS1" s="31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40"/>
      <c r="CO1" s="28"/>
      <c r="CP1" s="28"/>
      <c r="CQ1" s="28"/>
      <c r="CR1" s="28"/>
      <c r="CS1" s="28"/>
      <c r="CT1" s="28"/>
      <c r="CU1" s="28"/>
      <c r="CV1" s="28"/>
    </row>
    <row r="2" spans="1:100" s="65" customFormat="1" ht="82.5" customHeight="1">
      <c r="A2" s="64" t="s">
        <v>0</v>
      </c>
      <c r="B2" s="64" t="s">
        <v>22</v>
      </c>
      <c r="C2" s="64" t="s">
        <v>23</v>
      </c>
      <c r="D2" s="105" t="s">
        <v>76</v>
      </c>
      <c r="E2" s="107"/>
      <c r="F2" s="107"/>
      <c r="G2" s="107"/>
      <c r="H2" s="107"/>
      <c r="I2" s="107"/>
      <c r="J2" s="107"/>
      <c r="K2" s="106"/>
      <c r="L2" s="105" t="s">
        <v>77</v>
      </c>
      <c r="M2" s="107"/>
      <c r="N2" s="107"/>
      <c r="O2" s="107"/>
      <c r="P2" s="107"/>
      <c r="Q2" s="107"/>
      <c r="R2" s="107"/>
      <c r="S2" s="107"/>
      <c r="T2" s="107"/>
      <c r="U2" s="106"/>
      <c r="V2" s="105" t="s">
        <v>78</v>
      </c>
      <c r="W2" s="107"/>
      <c r="X2" s="107"/>
      <c r="Y2" s="107"/>
      <c r="Z2" s="106"/>
      <c r="AA2" s="105" t="s">
        <v>79</v>
      </c>
      <c r="AB2" s="107"/>
      <c r="AC2" s="107"/>
      <c r="AD2" s="107"/>
      <c r="AE2" s="107"/>
      <c r="AF2" s="106"/>
      <c r="AG2" s="105" t="s">
        <v>57</v>
      </c>
      <c r="AH2" s="107"/>
      <c r="AI2" s="107"/>
      <c r="AJ2" s="107"/>
      <c r="AK2" s="107"/>
      <c r="AL2" s="106"/>
      <c r="AM2" s="105" t="s">
        <v>81</v>
      </c>
      <c r="AN2" s="107"/>
      <c r="AO2" s="107"/>
      <c r="AP2" s="107"/>
      <c r="AQ2" s="106"/>
      <c r="AR2" s="105" t="s">
        <v>60</v>
      </c>
      <c r="AS2" s="107"/>
      <c r="AT2" s="107"/>
      <c r="AU2" s="107"/>
      <c r="AV2" s="106"/>
      <c r="AW2" s="105" t="s">
        <v>99</v>
      </c>
      <c r="AX2" s="107"/>
      <c r="AY2" s="107"/>
      <c r="AZ2" s="106"/>
      <c r="BA2" s="105" t="s">
        <v>62</v>
      </c>
      <c r="BB2" s="107"/>
      <c r="BC2" s="107"/>
      <c r="BD2" s="107"/>
      <c r="BE2" s="106"/>
      <c r="BF2" s="105" t="s">
        <v>84</v>
      </c>
      <c r="BG2" s="107"/>
      <c r="BH2" s="107"/>
      <c r="BI2" s="106"/>
      <c r="BJ2" s="105" t="s">
        <v>86</v>
      </c>
      <c r="BK2" s="107"/>
      <c r="BL2" s="107"/>
      <c r="BM2" s="106"/>
      <c r="BN2" s="105" t="s">
        <v>63</v>
      </c>
      <c r="BO2" s="107"/>
      <c r="BP2" s="107"/>
      <c r="BQ2" s="107"/>
      <c r="BR2" s="107"/>
      <c r="BS2" s="106"/>
      <c r="BT2" s="105" t="s">
        <v>64</v>
      </c>
      <c r="BU2" s="106"/>
      <c r="BV2" s="105" t="s">
        <v>93</v>
      </c>
      <c r="BW2" s="106"/>
      <c r="BX2" s="105" t="s">
        <v>65</v>
      </c>
      <c r="BY2" s="106"/>
      <c r="BZ2" s="105" t="s">
        <v>66</v>
      </c>
      <c r="CA2" s="106"/>
      <c r="CB2" s="105" t="s">
        <v>88</v>
      </c>
      <c r="CC2" s="106"/>
      <c r="CD2" s="105" t="s">
        <v>68</v>
      </c>
      <c r="CE2" s="106"/>
      <c r="CF2" s="105" t="s">
        <v>73</v>
      </c>
      <c r="CG2" s="106"/>
      <c r="CH2" s="105" t="s">
        <v>70</v>
      </c>
      <c r="CI2" s="106"/>
      <c r="CJ2" s="105" t="s">
        <v>72</v>
      </c>
      <c r="CK2" s="106"/>
      <c r="CL2" s="105" t="s">
        <v>89</v>
      </c>
      <c r="CM2" s="107"/>
      <c r="CN2" s="107"/>
      <c r="CO2" s="107"/>
      <c r="CP2" s="107"/>
      <c r="CQ2" s="107"/>
      <c r="CR2" s="106"/>
      <c r="CS2" s="105" t="s">
        <v>74</v>
      </c>
      <c r="CT2" s="106"/>
      <c r="CU2" s="105" t="s">
        <v>75</v>
      </c>
      <c r="CV2" s="106"/>
    </row>
    <row r="3" spans="1:100" s="65" customFormat="1" ht="117.75" customHeight="1">
      <c r="A3" s="66"/>
      <c r="B3" s="66"/>
      <c r="C3" s="66"/>
      <c r="D3" s="67" t="s">
        <v>25</v>
      </c>
      <c r="E3" s="67" t="s">
        <v>3</v>
      </c>
      <c r="F3" s="67" t="s">
        <v>4</v>
      </c>
      <c r="G3" s="68" t="s">
        <v>5</v>
      </c>
      <c r="H3" s="69" t="s">
        <v>94</v>
      </c>
      <c r="I3" s="70" t="s">
        <v>1</v>
      </c>
      <c r="J3" s="69" t="s">
        <v>10</v>
      </c>
      <c r="K3" s="67" t="s">
        <v>9</v>
      </c>
      <c r="L3" s="67" t="s">
        <v>6</v>
      </c>
      <c r="M3" s="67" t="s">
        <v>40</v>
      </c>
      <c r="N3" s="67" t="s">
        <v>109</v>
      </c>
      <c r="O3" s="71" t="s">
        <v>7</v>
      </c>
      <c r="P3" s="68" t="s">
        <v>110</v>
      </c>
      <c r="Q3" s="68" t="s">
        <v>8</v>
      </c>
      <c r="R3" s="68" t="s">
        <v>26</v>
      </c>
      <c r="S3" s="72" t="s">
        <v>1</v>
      </c>
      <c r="T3" s="73" t="s">
        <v>10</v>
      </c>
      <c r="U3" s="67" t="s">
        <v>13</v>
      </c>
      <c r="V3" s="74" t="s">
        <v>27</v>
      </c>
      <c r="W3" s="74" t="s">
        <v>16</v>
      </c>
      <c r="X3" s="75" t="s">
        <v>1</v>
      </c>
      <c r="Y3" s="76" t="s">
        <v>10</v>
      </c>
      <c r="Z3" s="74" t="s">
        <v>17</v>
      </c>
      <c r="AA3" s="74" t="s">
        <v>41</v>
      </c>
      <c r="AB3" s="74" t="s">
        <v>18</v>
      </c>
      <c r="AC3" s="74" t="s">
        <v>19</v>
      </c>
      <c r="AD3" s="75" t="s">
        <v>1</v>
      </c>
      <c r="AE3" s="74" t="s">
        <v>10</v>
      </c>
      <c r="AF3" s="75" t="s">
        <v>17</v>
      </c>
      <c r="AG3" s="74" t="s">
        <v>80</v>
      </c>
      <c r="AH3" s="77" t="s">
        <v>95</v>
      </c>
      <c r="AI3" s="74" t="s">
        <v>46</v>
      </c>
      <c r="AJ3" s="75" t="s">
        <v>1</v>
      </c>
      <c r="AK3" s="74" t="s">
        <v>10</v>
      </c>
      <c r="AL3" s="75" t="s">
        <v>17</v>
      </c>
      <c r="AM3" s="74" t="s">
        <v>42</v>
      </c>
      <c r="AN3" s="74" t="s">
        <v>20</v>
      </c>
      <c r="AO3" s="78" t="s">
        <v>1</v>
      </c>
      <c r="AP3" s="74" t="s">
        <v>10</v>
      </c>
      <c r="AQ3" s="75" t="s">
        <v>17</v>
      </c>
      <c r="AR3" s="88" t="s">
        <v>58</v>
      </c>
      <c r="AS3" s="88" t="s">
        <v>59</v>
      </c>
      <c r="AT3" s="89" t="s">
        <v>1</v>
      </c>
      <c r="AU3" s="90" t="s">
        <v>10</v>
      </c>
      <c r="AV3" s="75" t="s">
        <v>17</v>
      </c>
      <c r="AW3" s="74" t="s">
        <v>50</v>
      </c>
      <c r="AX3" s="74" t="s">
        <v>51</v>
      </c>
      <c r="AY3" s="75" t="s">
        <v>1</v>
      </c>
      <c r="AZ3" s="79" t="s">
        <v>61</v>
      </c>
      <c r="BA3" s="74" t="s">
        <v>82</v>
      </c>
      <c r="BB3" s="84" t="s">
        <v>83</v>
      </c>
      <c r="BC3" s="74" t="s">
        <v>1</v>
      </c>
      <c r="BD3" s="74" t="s">
        <v>98</v>
      </c>
      <c r="BE3" s="74" t="s">
        <v>43</v>
      </c>
      <c r="BF3" s="82" t="s">
        <v>85</v>
      </c>
      <c r="BG3" s="83" t="s">
        <v>112</v>
      </c>
      <c r="BH3" s="74" t="s">
        <v>1</v>
      </c>
      <c r="BI3" s="74" t="s">
        <v>45</v>
      </c>
      <c r="BJ3" s="74" t="s">
        <v>47</v>
      </c>
      <c r="BK3" s="74" t="s">
        <v>28</v>
      </c>
      <c r="BL3" s="75" t="s">
        <v>1</v>
      </c>
      <c r="BM3" s="75" t="s">
        <v>29</v>
      </c>
      <c r="BN3" s="74" t="s">
        <v>35</v>
      </c>
      <c r="BO3" s="74" t="s">
        <v>36</v>
      </c>
      <c r="BP3" s="74" t="s">
        <v>37</v>
      </c>
      <c r="BQ3" s="74" t="s">
        <v>38</v>
      </c>
      <c r="BR3" s="75" t="s">
        <v>1</v>
      </c>
      <c r="BS3" s="74" t="s">
        <v>21</v>
      </c>
      <c r="BT3" s="74" t="s">
        <v>87</v>
      </c>
      <c r="BU3" s="74" t="s">
        <v>43</v>
      </c>
      <c r="BV3" s="81" t="s">
        <v>48</v>
      </c>
      <c r="BW3" s="74" t="s">
        <v>44</v>
      </c>
      <c r="BX3" s="81" t="s">
        <v>49</v>
      </c>
      <c r="BY3" s="74" t="s">
        <v>2</v>
      </c>
      <c r="BZ3" s="81" t="s">
        <v>39</v>
      </c>
      <c r="CA3" s="74" t="s">
        <v>2</v>
      </c>
      <c r="CB3" s="100" t="s">
        <v>96</v>
      </c>
      <c r="CC3" s="74" t="s">
        <v>2</v>
      </c>
      <c r="CD3" s="93" t="s">
        <v>67</v>
      </c>
      <c r="CE3" s="88" t="s">
        <v>2</v>
      </c>
      <c r="CF3" s="88" t="s">
        <v>92</v>
      </c>
      <c r="CG3" s="88" t="s">
        <v>2</v>
      </c>
      <c r="CH3" s="93" t="s">
        <v>71</v>
      </c>
      <c r="CI3" s="88" t="s">
        <v>2</v>
      </c>
      <c r="CJ3" s="95" t="s">
        <v>69</v>
      </c>
      <c r="CK3" s="88" t="s">
        <v>2</v>
      </c>
      <c r="CL3" s="80" t="s">
        <v>30</v>
      </c>
      <c r="CM3" s="80" t="s">
        <v>31</v>
      </c>
      <c r="CN3" s="80" t="s">
        <v>32</v>
      </c>
      <c r="CO3" s="80" t="s">
        <v>33</v>
      </c>
      <c r="CP3" s="80" t="s">
        <v>34</v>
      </c>
      <c r="CQ3" s="74" t="s">
        <v>1</v>
      </c>
      <c r="CR3" s="74" t="s">
        <v>24</v>
      </c>
      <c r="CS3" s="74" t="s">
        <v>90</v>
      </c>
      <c r="CT3" s="88" t="s">
        <v>2</v>
      </c>
      <c r="CU3" s="74" t="s">
        <v>91</v>
      </c>
      <c r="CV3" s="88" t="s">
        <v>2</v>
      </c>
    </row>
    <row r="4" spans="1:100" s="6" customFormat="1" ht="27.75" customHeight="1">
      <c r="A4" s="41" t="s">
        <v>111</v>
      </c>
      <c r="B4" s="41">
        <f>K4+U4+Z4+AF4+AL4+AQ4+AV4+AZ4+BE4+BI4+BM4+BS4+BU4+BW4+BY4+CA4+CC4+CE4+CG4+CI4+CK4+CR4+CT4+CV4</f>
        <v>9.5</v>
      </c>
      <c r="C4" s="41">
        <f>RANK(B4,B$4:B$8)</f>
        <v>2</v>
      </c>
      <c r="D4" s="42">
        <v>289.10000000000002</v>
      </c>
      <c r="E4" s="42">
        <v>1681.6</v>
      </c>
      <c r="F4" s="42">
        <v>1116.3</v>
      </c>
      <c r="G4" s="43">
        <v>0</v>
      </c>
      <c r="H4" s="43">
        <v>289.10000000000002</v>
      </c>
      <c r="I4" s="45">
        <f>(D4-H4)/(E4-F4-G4)</f>
        <v>0</v>
      </c>
      <c r="J4" s="46" t="s">
        <v>11</v>
      </c>
      <c r="K4" s="86">
        <f>IF(I4&lt;=0.05,1,0)</f>
        <v>1</v>
      </c>
      <c r="L4" s="42">
        <v>0</v>
      </c>
      <c r="M4" s="47"/>
      <c r="N4" s="42">
        <v>618.1</v>
      </c>
      <c r="O4" s="42"/>
      <c r="P4" s="42">
        <v>394.3</v>
      </c>
      <c r="Q4" s="47"/>
      <c r="R4" s="44">
        <v>0</v>
      </c>
      <c r="S4" s="48">
        <f>(L4-R4)/(N4-P4-R4)</f>
        <v>0</v>
      </c>
      <c r="T4" s="46" t="s">
        <v>14</v>
      </c>
      <c r="U4" s="86">
        <f>IF(S4&lt;=0.5,1,0)</f>
        <v>1</v>
      </c>
      <c r="V4" s="42"/>
      <c r="W4" s="42">
        <v>1E-3</v>
      </c>
      <c r="X4" s="49">
        <f t="shared" ref="X4:X8" si="0">V4/W4</f>
        <v>0</v>
      </c>
      <c r="Y4" s="46" t="s">
        <v>15</v>
      </c>
      <c r="Z4" s="86">
        <f t="shared" ref="Z4:Z8" si="1">IF(X4&lt;=1,1,0)</f>
        <v>1</v>
      </c>
      <c r="AA4" s="47">
        <v>0</v>
      </c>
      <c r="AB4" s="43">
        <v>1824.8</v>
      </c>
      <c r="AC4" s="42">
        <v>37.1</v>
      </c>
      <c r="AD4" s="49">
        <f t="shared" ref="AD4:AD8" si="2">AA4/(AB4-AC4)</f>
        <v>0</v>
      </c>
      <c r="AE4" s="46" t="s">
        <v>12</v>
      </c>
      <c r="AF4" s="86">
        <f t="shared" ref="AF4:AF8" si="3">IF(AD4&lt;=0.15,1,0)</f>
        <v>1</v>
      </c>
      <c r="AG4" s="27">
        <v>0</v>
      </c>
      <c r="AH4" s="42">
        <v>289.10000000000002</v>
      </c>
      <c r="AI4" s="47"/>
      <c r="AJ4" s="49">
        <f t="shared" ref="AJ4:AJ8" si="4">AG4/(AH4+AI4)</f>
        <v>0</v>
      </c>
      <c r="AK4" s="46" t="s">
        <v>15</v>
      </c>
      <c r="AL4" s="86">
        <f t="shared" ref="AL4:AL8" si="5">IF(AJ4&lt;=1,1,0)</f>
        <v>1</v>
      </c>
      <c r="AM4" s="63">
        <v>1007.8</v>
      </c>
      <c r="AN4" s="63">
        <v>1049</v>
      </c>
      <c r="AO4" s="51">
        <f t="shared" ref="AO4:AO8" si="6">AM4/AN4</f>
        <v>0.96072449952335548</v>
      </c>
      <c r="AP4" s="46" t="s">
        <v>15</v>
      </c>
      <c r="AQ4" s="86">
        <f t="shared" ref="AQ4:AQ8" si="7">IF(AO4&lt;=1,1,0)</f>
        <v>1</v>
      </c>
      <c r="AR4" s="50">
        <v>476</v>
      </c>
      <c r="AS4" s="50">
        <v>634.20000000000005</v>
      </c>
      <c r="AT4" s="51">
        <f t="shared" ref="AT4:AT8" si="8">AR4/AS4</f>
        <v>0.7505518763796909</v>
      </c>
      <c r="AU4" s="46" t="s">
        <v>15</v>
      </c>
      <c r="AV4" s="86">
        <f t="shared" ref="AV4:AV8" si="9">IF(AT4&lt;=1,1,0)</f>
        <v>1</v>
      </c>
      <c r="AW4" s="42">
        <v>263.89999999999998</v>
      </c>
      <c r="AX4" s="42">
        <v>265.39999999999998</v>
      </c>
      <c r="AY4" s="49">
        <f t="shared" ref="AY4:AY8" si="10">AW4/AX4</f>
        <v>0.99434815373021856</v>
      </c>
      <c r="AZ4" s="86">
        <f t="shared" ref="AZ4:AZ8" si="11">IF(AY4&lt;0.9,-1,IF(AY4&lt;=1.1,0,-1))</f>
        <v>0</v>
      </c>
      <c r="BA4" s="50">
        <v>263.89999999999998</v>
      </c>
      <c r="BB4" s="50">
        <v>158.9</v>
      </c>
      <c r="BC4" s="55">
        <f>BA4/BB4</f>
        <v>1.66079295154185</v>
      </c>
      <c r="BD4" s="46">
        <v>1.0740000000000001</v>
      </c>
      <c r="BE4" s="86">
        <f>IF(BC4&lt;BD4,-1,IF(BC4&gt;=BD4,0))</f>
        <v>0</v>
      </c>
      <c r="BF4" s="47">
        <v>1E-4</v>
      </c>
      <c r="BG4" s="47">
        <v>1E-4</v>
      </c>
      <c r="BH4" s="27">
        <f>BF4/BG4</f>
        <v>1</v>
      </c>
      <c r="BI4" s="86">
        <f>IF(BH4&lt;1,1,(IF(BH4=1,0,(IF(BH4&lt;=1.5,-1,-2)))))</f>
        <v>0</v>
      </c>
      <c r="BJ4" s="50">
        <v>1547.2</v>
      </c>
      <c r="BK4" s="43">
        <v>1799.8</v>
      </c>
      <c r="BL4" s="49">
        <f t="shared" ref="BL4:BL8" si="12">BJ4/BK4</f>
        <v>0.85965107234137128</v>
      </c>
      <c r="BM4" s="86">
        <f t="shared" ref="BM4:BM8" si="13">IF(BL4&gt;=0.9,1,IF(BL4&lt;0.9,0))</f>
        <v>0</v>
      </c>
      <c r="BN4" s="50">
        <v>528</v>
      </c>
      <c r="BO4" s="50">
        <v>455.9</v>
      </c>
      <c r="BP4" s="50">
        <v>781.5</v>
      </c>
      <c r="BQ4" s="50">
        <v>0</v>
      </c>
      <c r="BR4" s="49">
        <f>BQ4/(1.1*(BN4+BO4+BP4)/3)</f>
        <v>0</v>
      </c>
      <c r="BS4" s="86">
        <f t="shared" ref="BS4:BS8" si="14">IF(BR4&lt;0.5,0,IF(BR4&lt;0.7,0.5,IF(BR4&lt;=1.3,1,IF(BR4&lt;=1.5,0.5,0))))</f>
        <v>0</v>
      </c>
      <c r="BT4" s="47"/>
      <c r="BU4" s="85">
        <f t="shared" ref="BU4:BU8" si="15">IF(ISBLANK(BT4),0,-1)</f>
        <v>0</v>
      </c>
      <c r="BV4" s="91"/>
      <c r="BW4" s="85">
        <f t="shared" ref="BW4:BW8" si="16">IF(ISBLANK(BV4),0,-1)</f>
        <v>0</v>
      </c>
      <c r="BX4" s="91"/>
      <c r="BY4" s="86">
        <f t="shared" ref="BY4:BY8" si="17">IF(ISBLANK(BX4),0,-1)</f>
        <v>0</v>
      </c>
      <c r="BZ4" s="46"/>
      <c r="CA4" s="86">
        <f t="shared" ref="CA4:CA8" si="18">IF(ISBLANK(BZ4),0,-1)</f>
        <v>0</v>
      </c>
      <c r="CB4" s="46"/>
      <c r="CC4" s="86">
        <f t="shared" ref="CC4:CC8" si="19">IF(ISBLANK(CB4),0,-1)</f>
        <v>0</v>
      </c>
      <c r="CD4" s="99" t="s">
        <v>108</v>
      </c>
      <c r="CE4" s="94">
        <f>IF(ISBLANK(CD4),0,0.5)</f>
        <v>0.5</v>
      </c>
      <c r="CF4" s="97"/>
      <c r="CG4" s="86">
        <f t="shared" ref="CG4:CG8" si="20">IF(ISBLANK(CF4),0,-1)</f>
        <v>0</v>
      </c>
      <c r="CH4" s="98" t="s">
        <v>107</v>
      </c>
      <c r="CI4" s="96">
        <f>IF(ISBLANK(CH4),0,0.5)</f>
        <v>0.5</v>
      </c>
      <c r="CJ4" s="98" t="s">
        <v>116</v>
      </c>
      <c r="CK4" s="96">
        <f>IF(ISBLANK(CJ4),0,0.5)</f>
        <v>0.5</v>
      </c>
      <c r="CL4" s="92">
        <v>1</v>
      </c>
      <c r="CM4" s="92">
        <v>1</v>
      </c>
      <c r="CN4" s="92"/>
      <c r="CO4" s="92"/>
      <c r="CP4" s="92"/>
      <c r="CQ4" s="52">
        <f t="shared" ref="CQ4:CQ7" si="21">CL4+CM4+CN4+CO4+CP4</f>
        <v>2</v>
      </c>
      <c r="CR4" s="86">
        <f t="shared" ref="CR4:CR8" si="22">IF(CQ4=5,1,0)</f>
        <v>0</v>
      </c>
      <c r="CS4" s="46"/>
      <c r="CT4" s="86">
        <f>IF(ISBLANK(CS4),0,0.5)</f>
        <v>0</v>
      </c>
      <c r="CU4" s="104" t="s">
        <v>105</v>
      </c>
      <c r="CV4" s="86">
        <f t="shared" ref="CV4:CV8" si="23">IF(ISBLANK(CU4),0,1)</f>
        <v>1</v>
      </c>
    </row>
    <row r="5" spans="1:100" s="6" customFormat="1" ht="39" customHeight="1">
      <c r="A5" s="41" t="s">
        <v>52</v>
      </c>
      <c r="B5" s="41">
        <f>K5+U5+Z5+AF5+AL5+AQ5+AV5+AZ5+BE5+BI5+BM5+BS5+BU5+BW5+BY5+CA5+CC5+CE5+CG5+CI5+CK5+CR5+CT5+CV5</f>
        <v>10.5</v>
      </c>
      <c r="C5" s="41">
        <f>RANK(B5,B$4:B$8)</f>
        <v>1</v>
      </c>
      <c r="D5" s="42">
        <v>302.2</v>
      </c>
      <c r="E5" s="42">
        <v>3366.8</v>
      </c>
      <c r="F5" s="42">
        <v>2649.9</v>
      </c>
      <c r="G5" s="43">
        <v>0</v>
      </c>
      <c r="H5" s="43">
        <v>302.2</v>
      </c>
      <c r="I5" s="45">
        <f>(D5-H5)/(E5-F5-G5)</f>
        <v>0</v>
      </c>
      <c r="J5" s="46" t="s">
        <v>11</v>
      </c>
      <c r="K5" s="86">
        <f>IF(I5&lt;=0.05,1,0)</f>
        <v>1</v>
      </c>
      <c r="L5" s="42">
        <v>0</v>
      </c>
      <c r="M5" s="47"/>
      <c r="N5" s="42">
        <v>705.7</v>
      </c>
      <c r="O5" s="42"/>
      <c r="P5" s="42">
        <v>550.29999999999995</v>
      </c>
      <c r="Q5" s="47"/>
      <c r="R5" s="44">
        <v>0</v>
      </c>
      <c r="S5" s="48">
        <f>(L5-R5)/(N5-P5-R5)</f>
        <v>0</v>
      </c>
      <c r="T5" s="46" t="s">
        <v>14</v>
      </c>
      <c r="U5" s="86">
        <f>IF(S5&lt;=0.5,1,0)</f>
        <v>1</v>
      </c>
      <c r="V5" s="42"/>
      <c r="W5" s="42">
        <v>1E-3</v>
      </c>
      <c r="X5" s="49">
        <f t="shared" si="0"/>
        <v>0</v>
      </c>
      <c r="Y5" s="46" t="s">
        <v>15</v>
      </c>
      <c r="Z5" s="86">
        <f t="shared" si="1"/>
        <v>1</v>
      </c>
      <c r="AA5" s="47">
        <v>0</v>
      </c>
      <c r="AB5" s="43">
        <v>4008.9</v>
      </c>
      <c r="AC5" s="42">
        <v>37.1</v>
      </c>
      <c r="AD5" s="49">
        <f t="shared" si="2"/>
        <v>0</v>
      </c>
      <c r="AE5" s="46" t="s">
        <v>12</v>
      </c>
      <c r="AF5" s="86">
        <f t="shared" si="3"/>
        <v>1</v>
      </c>
      <c r="AG5" s="43">
        <v>0</v>
      </c>
      <c r="AH5" s="42">
        <v>302.2</v>
      </c>
      <c r="AI5" s="47"/>
      <c r="AJ5" s="49">
        <f t="shared" si="4"/>
        <v>0</v>
      </c>
      <c r="AK5" s="46" t="s">
        <v>15</v>
      </c>
      <c r="AL5" s="86">
        <f t="shared" si="5"/>
        <v>1</v>
      </c>
      <c r="AM5" s="63">
        <v>1328.2</v>
      </c>
      <c r="AN5" s="63">
        <v>1485</v>
      </c>
      <c r="AO5" s="51">
        <f t="shared" si="6"/>
        <v>0.89441077441077443</v>
      </c>
      <c r="AP5" s="46" t="s">
        <v>15</v>
      </c>
      <c r="AQ5" s="86">
        <f t="shared" si="7"/>
        <v>1</v>
      </c>
      <c r="AR5" s="50">
        <v>653.9</v>
      </c>
      <c r="AS5" s="50">
        <v>927.6</v>
      </c>
      <c r="AT5" s="51">
        <f t="shared" si="8"/>
        <v>0.70493747304872789</v>
      </c>
      <c r="AU5" s="46" t="s">
        <v>15</v>
      </c>
      <c r="AV5" s="86">
        <f t="shared" si="9"/>
        <v>1</v>
      </c>
      <c r="AW5" s="42">
        <v>455.34</v>
      </c>
      <c r="AX5" s="42">
        <v>442.7</v>
      </c>
      <c r="AY5" s="49">
        <f t="shared" si="10"/>
        <v>1.0285520668624351</v>
      </c>
      <c r="AZ5" s="86">
        <f t="shared" si="11"/>
        <v>0</v>
      </c>
      <c r="BA5" s="50">
        <v>455.3</v>
      </c>
      <c r="BB5" s="50">
        <v>432.6</v>
      </c>
      <c r="BC5" s="55">
        <f>BA5/BB5</f>
        <v>1.0524734165510865</v>
      </c>
      <c r="BD5" s="46">
        <v>1.0740000000000001</v>
      </c>
      <c r="BE5" s="86">
        <f>IF(BC5&lt;BD5,-1,IF(BC5&gt;=BD5,0))</f>
        <v>-1</v>
      </c>
      <c r="BF5" s="47">
        <v>0</v>
      </c>
      <c r="BG5" s="47">
        <v>1E-4</v>
      </c>
      <c r="BH5" s="27">
        <f>BF5/BG5</f>
        <v>0</v>
      </c>
      <c r="BI5" s="86">
        <f>IF(BH5&lt;1,1,(IF(BH5=1,0,(IF(BH5&lt;=1.5,-1,-2)))))</f>
        <v>1</v>
      </c>
      <c r="BJ5" s="50">
        <v>3293.5</v>
      </c>
      <c r="BK5" s="43">
        <v>3526.6</v>
      </c>
      <c r="BL5" s="49">
        <f t="shared" si="12"/>
        <v>0.93390234219928547</v>
      </c>
      <c r="BM5" s="86">
        <f t="shared" si="13"/>
        <v>1</v>
      </c>
      <c r="BN5" s="50">
        <v>640.70000000000005</v>
      </c>
      <c r="BO5" s="50">
        <v>618.70000000000005</v>
      </c>
      <c r="BP5" s="50">
        <v>2234.1</v>
      </c>
      <c r="BQ5" s="50"/>
      <c r="BR5" s="49">
        <f>BQ5/(1.1*(BN5+BO5+BP5)/3)</f>
        <v>0</v>
      </c>
      <c r="BS5" s="86">
        <f t="shared" si="14"/>
        <v>0</v>
      </c>
      <c r="BT5" s="47"/>
      <c r="BU5" s="85">
        <f t="shared" si="15"/>
        <v>0</v>
      </c>
      <c r="BV5" s="91"/>
      <c r="BW5" s="85">
        <f t="shared" si="16"/>
        <v>0</v>
      </c>
      <c r="BX5" s="91"/>
      <c r="BY5" s="86">
        <f t="shared" si="17"/>
        <v>0</v>
      </c>
      <c r="BZ5" s="46"/>
      <c r="CA5" s="86">
        <f t="shared" si="18"/>
        <v>0</v>
      </c>
      <c r="CB5" s="46"/>
      <c r="CC5" s="86">
        <f t="shared" si="19"/>
        <v>0</v>
      </c>
      <c r="CD5" s="99" t="s">
        <v>102</v>
      </c>
      <c r="CE5" s="94">
        <f>IF(ISBLANK(CD5),0,0.5)</f>
        <v>0.5</v>
      </c>
      <c r="CF5" s="97"/>
      <c r="CG5" s="86">
        <f t="shared" si="20"/>
        <v>0</v>
      </c>
      <c r="CH5" s="98" t="s">
        <v>101</v>
      </c>
      <c r="CI5" s="96">
        <f>IF(ISBLANK(CH5),0,0.5)</f>
        <v>0.5</v>
      </c>
      <c r="CJ5" s="98" t="s">
        <v>117</v>
      </c>
      <c r="CK5" s="96">
        <f>IF(ISBLANK(CJ5),0,0.5)</f>
        <v>0.5</v>
      </c>
      <c r="CL5" s="92">
        <v>1</v>
      </c>
      <c r="CM5" s="92"/>
      <c r="CN5" s="92"/>
      <c r="CO5" s="92"/>
      <c r="CP5" s="92"/>
      <c r="CQ5" s="52">
        <f t="shared" si="21"/>
        <v>1</v>
      </c>
      <c r="CR5" s="86">
        <f t="shared" si="22"/>
        <v>0</v>
      </c>
      <c r="CS5" s="46"/>
      <c r="CT5" s="86">
        <f>IF(ISBLANK(CS5),0,0.5)</f>
        <v>0</v>
      </c>
      <c r="CU5" s="104" t="s">
        <v>105</v>
      </c>
      <c r="CV5" s="86">
        <f t="shared" si="23"/>
        <v>1</v>
      </c>
    </row>
    <row r="6" spans="1:100" s="6" customFormat="1" ht="66.75" customHeight="1">
      <c r="A6" s="41" t="s">
        <v>53</v>
      </c>
      <c r="B6" s="41">
        <f>K6+U6+Z6+AF6+AL6+AQ6+AV6+AZ6+BE6+BI6+BM6+BS6+BU6+BW6+BY6+CA6+CC6+CE6+CG6+CI6+CK6+CR6+CT6+CV6</f>
        <v>7</v>
      </c>
      <c r="C6" s="41">
        <f>RANK(B6,B$4:B$8)</f>
        <v>5</v>
      </c>
      <c r="D6" s="42">
        <v>327.2</v>
      </c>
      <c r="E6" s="42">
        <v>2096.5</v>
      </c>
      <c r="F6" s="42">
        <v>1265.8</v>
      </c>
      <c r="G6" s="43">
        <v>0</v>
      </c>
      <c r="H6" s="43">
        <v>327.2</v>
      </c>
      <c r="I6" s="45">
        <f>(D6-H6)/(E6-F6-G6)</f>
        <v>0</v>
      </c>
      <c r="J6" s="46" t="s">
        <v>11</v>
      </c>
      <c r="K6" s="86">
        <f>IF(I6&lt;=0.05,1,0)</f>
        <v>1</v>
      </c>
      <c r="L6" s="42">
        <v>0</v>
      </c>
      <c r="M6" s="47"/>
      <c r="N6" s="42">
        <v>817.1</v>
      </c>
      <c r="O6" s="53"/>
      <c r="P6" s="42">
        <v>456.5</v>
      </c>
      <c r="Q6" s="47"/>
      <c r="R6" s="44">
        <v>0</v>
      </c>
      <c r="S6" s="48">
        <f>(L6-R6)/(N6-P6-R6)</f>
        <v>0</v>
      </c>
      <c r="T6" s="46" t="s">
        <v>14</v>
      </c>
      <c r="U6" s="86">
        <f>IF(S6&lt;=0.5,1,0)</f>
        <v>1</v>
      </c>
      <c r="V6" s="42"/>
      <c r="W6" s="42">
        <v>1E-3</v>
      </c>
      <c r="X6" s="49">
        <f t="shared" si="0"/>
        <v>0</v>
      </c>
      <c r="Y6" s="46" t="s">
        <v>15</v>
      </c>
      <c r="Z6" s="86">
        <f t="shared" si="1"/>
        <v>1</v>
      </c>
      <c r="AA6" s="47">
        <v>0</v>
      </c>
      <c r="AB6" s="43">
        <v>2489.5</v>
      </c>
      <c r="AC6" s="47">
        <v>38.700000000000003</v>
      </c>
      <c r="AD6" s="49">
        <f t="shared" si="2"/>
        <v>0</v>
      </c>
      <c r="AE6" s="46" t="s">
        <v>12</v>
      </c>
      <c r="AF6" s="86">
        <f t="shared" si="3"/>
        <v>1</v>
      </c>
      <c r="AG6" s="43">
        <v>0</v>
      </c>
      <c r="AH6" s="42">
        <v>327.2</v>
      </c>
      <c r="AI6" s="42"/>
      <c r="AJ6" s="49">
        <f t="shared" si="4"/>
        <v>0</v>
      </c>
      <c r="AK6" s="46" t="s">
        <v>15</v>
      </c>
      <c r="AL6" s="86">
        <f t="shared" si="5"/>
        <v>1</v>
      </c>
      <c r="AM6" s="63">
        <v>1217.3</v>
      </c>
      <c r="AN6" s="63">
        <v>1388</v>
      </c>
      <c r="AO6" s="51">
        <f t="shared" si="6"/>
        <v>0.87701729106628235</v>
      </c>
      <c r="AP6" s="46" t="s">
        <v>15</v>
      </c>
      <c r="AQ6" s="86">
        <f t="shared" si="7"/>
        <v>1</v>
      </c>
      <c r="AR6" s="50">
        <v>623.79999999999995</v>
      </c>
      <c r="AS6" s="50">
        <v>837.7</v>
      </c>
      <c r="AT6" s="51">
        <f t="shared" si="8"/>
        <v>0.74465799212128436</v>
      </c>
      <c r="AU6" s="46" t="s">
        <v>15</v>
      </c>
      <c r="AV6" s="86">
        <f t="shared" si="9"/>
        <v>1</v>
      </c>
      <c r="AW6" s="42">
        <v>576.4</v>
      </c>
      <c r="AX6" s="42">
        <v>758.7</v>
      </c>
      <c r="AY6" s="49">
        <f t="shared" si="10"/>
        <v>0.75972057466719378</v>
      </c>
      <c r="AZ6" s="86">
        <f t="shared" si="11"/>
        <v>-1</v>
      </c>
      <c r="BA6" s="50">
        <v>576.4</v>
      </c>
      <c r="BB6" s="50">
        <v>607.9</v>
      </c>
      <c r="BC6" s="55">
        <f>BA6/BB6</f>
        <v>0.94818226682020068</v>
      </c>
      <c r="BD6" s="46">
        <v>1.0740000000000001</v>
      </c>
      <c r="BE6" s="86">
        <f>IF(BC6&lt;BD6,-1,IF(BC6&gt;=BD6,0))</f>
        <v>-1</v>
      </c>
      <c r="BF6" s="47">
        <v>5.4</v>
      </c>
      <c r="BG6" s="47">
        <v>1E-4</v>
      </c>
      <c r="BH6" s="27">
        <f>BF6/BG6</f>
        <v>54000</v>
      </c>
      <c r="BI6" s="86">
        <f>IF(BH6&lt;1,1,(IF(BH6=1,0,(IF(BH6&lt;=1.5,-1,-2)))))</f>
        <v>-2</v>
      </c>
      <c r="BJ6" s="50">
        <v>1888.8</v>
      </c>
      <c r="BK6" s="43">
        <v>2197.8000000000002</v>
      </c>
      <c r="BL6" s="49">
        <f t="shared" si="12"/>
        <v>0.85940485940485933</v>
      </c>
      <c r="BM6" s="86">
        <f t="shared" si="13"/>
        <v>0</v>
      </c>
      <c r="BN6" s="50">
        <v>489.3</v>
      </c>
      <c r="BO6" s="50">
        <v>671</v>
      </c>
      <c r="BP6" s="50">
        <v>1001.9</v>
      </c>
      <c r="BQ6" s="50">
        <v>0</v>
      </c>
      <c r="BR6" s="49">
        <f t="shared" ref="BR6:BR8" si="24">BQ6/(1.1*(BN6+BO6+BP6)/3)</f>
        <v>0</v>
      </c>
      <c r="BS6" s="86">
        <f t="shared" si="14"/>
        <v>0</v>
      </c>
      <c r="BT6" s="47"/>
      <c r="BU6" s="85">
        <f t="shared" si="15"/>
        <v>0</v>
      </c>
      <c r="BV6" s="91"/>
      <c r="BW6" s="85">
        <f t="shared" si="16"/>
        <v>0</v>
      </c>
      <c r="BX6" s="91"/>
      <c r="BY6" s="86">
        <f t="shared" si="17"/>
        <v>0</v>
      </c>
      <c r="BZ6" s="46"/>
      <c r="CA6" s="86">
        <f t="shared" si="18"/>
        <v>0</v>
      </c>
      <c r="CB6" s="46"/>
      <c r="CC6" s="86">
        <f t="shared" si="19"/>
        <v>0</v>
      </c>
      <c r="CD6" s="99" t="s">
        <v>118</v>
      </c>
      <c r="CE6" s="94">
        <f>IF(ISBLANK(CD6),0,0.5)</f>
        <v>0.5</v>
      </c>
      <c r="CF6" s="97"/>
      <c r="CG6" s="86">
        <f t="shared" si="20"/>
        <v>0</v>
      </c>
      <c r="CH6" s="98" t="s">
        <v>106</v>
      </c>
      <c r="CI6" s="96">
        <f>IF(ISBLANK(CH6),0,0.5)</f>
        <v>0.5</v>
      </c>
      <c r="CJ6" s="98" t="s">
        <v>119</v>
      </c>
      <c r="CK6" s="96">
        <f>IF(ISBLANK(CJ6),0,0.5)</f>
        <v>0.5</v>
      </c>
      <c r="CL6" s="92">
        <v>1</v>
      </c>
      <c r="CM6" s="92">
        <v>1</v>
      </c>
      <c r="CN6" s="92">
        <v>1</v>
      </c>
      <c r="CO6" s="92">
        <v>1</v>
      </c>
      <c r="CP6" s="92">
        <v>1</v>
      </c>
      <c r="CQ6" s="52">
        <f t="shared" si="21"/>
        <v>5</v>
      </c>
      <c r="CR6" s="86">
        <f t="shared" si="22"/>
        <v>1</v>
      </c>
      <c r="CS6" s="103" t="s">
        <v>120</v>
      </c>
      <c r="CT6" s="86">
        <f>IF(ISBLANK(CS6),0,0.5)</f>
        <v>0.5</v>
      </c>
      <c r="CU6" s="104" t="s">
        <v>121</v>
      </c>
      <c r="CV6" s="86">
        <f t="shared" si="23"/>
        <v>1</v>
      </c>
    </row>
    <row r="7" spans="1:100" s="6" customFormat="1" ht="60" customHeight="1">
      <c r="A7" s="41" t="s">
        <v>54</v>
      </c>
      <c r="B7" s="41">
        <f>K7+U7+Z7+AF7+AL7+AQ7+AV7+AZ7+BE7+BI7+BM7+BS7+BU7+BW7+BY7+CA7+CC7+CE7+CG7+CI7+CK7+CR7+CT7+CV7</f>
        <v>8</v>
      </c>
      <c r="C7" s="41">
        <f>RANK(B7,B$4:B$8)</f>
        <v>4</v>
      </c>
      <c r="D7" s="42">
        <v>274</v>
      </c>
      <c r="E7" s="42">
        <v>2013.2</v>
      </c>
      <c r="F7" s="42">
        <v>1427.3</v>
      </c>
      <c r="G7" s="43">
        <v>0</v>
      </c>
      <c r="H7" s="43">
        <v>274</v>
      </c>
      <c r="I7" s="45">
        <f>(D7-H7)/(E7-F7-G7)</f>
        <v>0</v>
      </c>
      <c r="J7" s="46" t="s">
        <v>11</v>
      </c>
      <c r="K7" s="86">
        <f>IF(I7&lt;=0.05,1,0)</f>
        <v>1</v>
      </c>
      <c r="L7" s="42">
        <v>0</v>
      </c>
      <c r="M7" s="47"/>
      <c r="N7" s="42">
        <v>725.8</v>
      </c>
      <c r="O7" s="42"/>
      <c r="P7" s="42">
        <v>761.5</v>
      </c>
      <c r="Q7" s="47"/>
      <c r="R7" s="44">
        <v>0</v>
      </c>
      <c r="S7" s="48">
        <f>(L7-R7)/(N7-P7-R7)</f>
        <v>0</v>
      </c>
      <c r="T7" s="46" t="s">
        <v>14</v>
      </c>
      <c r="U7" s="86">
        <f>IF(S7&lt;=0.5,1,0)</f>
        <v>1</v>
      </c>
      <c r="V7" s="42"/>
      <c r="W7" s="42">
        <v>1E-3</v>
      </c>
      <c r="X7" s="49">
        <f t="shared" si="0"/>
        <v>0</v>
      </c>
      <c r="Y7" s="46" t="s">
        <v>15</v>
      </c>
      <c r="Z7" s="86">
        <f t="shared" si="1"/>
        <v>1</v>
      </c>
      <c r="AA7" s="47">
        <v>0</v>
      </c>
      <c r="AB7" s="43">
        <v>2094.1999999999998</v>
      </c>
      <c r="AC7" s="42">
        <v>40.9</v>
      </c>
      <c r="AD7" s="49">
        <f t="shared" si="2"/>
        <v>0</v>
      </c>
      <c r="AE7" s="46" t="s">
        <v>12</v>
      </c>
      <c r="AF7" s="86">
        <f t="shared" si="3"/>
        <v>1</v>
      </c>
      <c r="AG7" s="43">
        <v>0</v>
      </c>
      <c r="AH7" s="42">
        <v>274</v>
      </c>
      <c r="AI7" s="54"/>
      <c r="AJ7" s="49">
        <f t="shared" si="4"/>
        <v>0</v>
      </c>
      <c r="AK7" s="46" t="s">
        <v>15</v>
      </c>
      <c r="AL7" s="86">
        <f t="shared" si="5"/>
        <v>1</v>
      </c>
      <c r="AM7" s="63">
        <v>1445.8</v>
      </c>
      <c r="AN7" s="63">
        <v>1649</v>
      </c>
      <c r="AO7" s="51">
        <f t="shared" si="6"/>
        <v>0.87677380230442692</v>
      </c>
      <c r="AP7" s="46" t="s">
        <v>15</v>
      </c>
      <c r="AQ7" s="86">
        <f t="shared" si="7"/>
        <v>1</v>
      </c>
      <c r="AR7" s="50">
        <v>681.5</v>
      </c>
      <c r="AS7" s="50">
        <v>917.5</v>
      </c>
      <c r="AT7" s="51">
        <f t="shared" si="8"/>
        <v>0.74277929155313349</v>
      </c>
      <c r="AU7" s="46" t="s">
        <v>15</v>
      </c>
      <c r="AV7" s="86">
        <f t="shared" si="9"/>
        <v>1</v>
      </c>
      <c r="AW7" s="42">
        <v>419.4</v>
      </c>
      <c r="AX7" s="42">
        <v>335.5</v>
      </c>
      <c r="AY7" s="49">
        <f t="shared" si="10"/>
        <v>1.250074515648286</v>
      </c>
      <c r="AZ7" s="86">
        <f t="shared" si="11"/>
        <v>-1</v>
      </c>
      <c r="BA7" s="50">
        <v>419.4</v>
      </c>
      <c r="BB7" s="50">
        <v>275.8</v>
      </c>
      <c r="BC7" s="55">
        <f>BA7/BB7</f>
        <v>1.5206671501087743</v>
      </c>
      <c r="BD7" s="46">
        <v>1.0740000000000001</v>
      </c>
      <c r="BE7" s="86">
        <f>IF(BC7&lt;BD7,-1,IF(BC7&gt;=BD7,0))</f>
        <v>0</v>
      </c>
      <c r="BF7" s="47">
        <v>3.7</v>
      </c>
      <c r="BG7" s="47">
        <v>1E-4</v>
      </c>
      <c r="BH7" s="27">
        <f>BF7/BG7</f>
        <v>37000</v>
      </c>
      <c r="BI7" s="86">
        <f>IF(BH7&lt;1,1,(IF(BH7=1,0,(IF(BH7&lt;=1.5,-1,-2)))))</f>
        <v>-2</v>
      </c>
      <c r="BJ7" s="50">
        <v>1797.3</v>
      </c>
      <c r="BK7" s="43">
        <v>2077.6999999999998</v>
      </c>
      <c r="BL7" s="51">
        <f t="shared" si="12"/>
        <v>0.86504307647879874</v>
      </c>
      <c r="BM7" s="86">
        <f t="shared" si="13"/>
        <v>0</v>
      </c>
      <c r="BN7" s="50">
        <v>554.70000000000005</v>
      </c>
      <c r="BO7" s="50">
        <v>577.4</v>
      </c>
      <c r="BP7" s="50">
        <v>908.4</v>
      </c>
      <c r="BQ7" s="50">
        <v>0</v>
      </c>
      <c r="BR7" s="49">
        <f t="shared" si="24"/>
        <v>0</v>
      </c>
      <c r="BS7" s="86">
        <f t="shared" si="14"/>
        <v>0</v>
      </c>
      <c r="BT7" s="47"/>
      <c r="BU7" s="85">
        <f t="shared" si="15"/>
        <v>0</v>
      </c>
      <c r="BV7" s="91"/>
      <c r="BW7" s="85">
        <f t="shared" si="16"/>
        <v>0</v>
      </c>
      <c r="BX7" s="91"/>
      <c r="BY7" s="86">
        <f t="shared" si="17"/>
        <v>0</v>
      </c>
      <c r="BZ7" s="46"/>
      <c r="CA7" s="86">
        <f t="shared" si="18"/>
        <v>0</v>
      </c>
      <c r="CB7" s="46"/>
      <c r="CC7" s="86">
        <f t="shared" si="19"/>
        <v>0</v>
      </c>
      <c r="CD7" s="99" t="s">
        <v>103</v>
      </c>
      <c r="CE7" s="94">
        <f>IF(ISBLANK(CD7),0,0.5)</f>
        <v>0.5</v>
      </c>
      <c r="CF7" s="97"/>
      <c r="CG7" s="86">
        <f t="shared" si="20"/>
        <v>0</v>
      </c>
      <c r="CH7" s="98" t="s">
        <v>100</v>
      </c>
      <c r="CI7" s="96">
        <f>IF(ISBLANK(CH7),0,0.5)</f>
        <v>0.5</v>
      </c>
      <c r="CJ7" s="98" t="s">
        <v>113</v>
      </c>
      <c r="CK7" s="96">
        <f>IF(ISBLANK(CJ7),0,0.5)</f>
        <v>0.5</v>
      </c>
      <c r="CL7" s="92">
        <v>1</v>
      </c>
      <c r="CM7" s="92">
        <v>1</v>
      </c>
      <c r="CN7" s="92">
        <v>1</v>
      </c>
      <c r="CO7" s="92">
        <v>1</v>
      </c>
      <c r="CP7" s="92">
        <v>1</v>
      </c>
      <c r="CQ7" s="52">
        <f t="shared" si="21"/>
        <v>5</v>
      </c>
      <c r="CR7" s="86">
        <f t="shared" si="22"/>
        <v>1</v>
      </c>
      <c r="CS7" s="103" t="s">
        <v>115</v>
      </c>
      <c r="CT7" s="86">
        <f>IF(ISBLANK(CS7),0,0.5)</f>
        <v>0.5</v>
      </c>
      <c r="CU7" s="104" t="s">
        <v>105</v>
      </c>
      <c r="CV7" s="86">
        <f t="shared" si="23"/>
        <v>1</v>
      </c>
    </row>
    <row r="8" spans="1:100" s="6" customFormat="1" ht="50.25" customHeight="1">
      <c r="A8" s="41" t="s">
        <v>55</v>
      </c>
      <c r="B8" s="41">
        <f>K8+U8+Z8+AF8+AL8+AQ8+AV8+AZ8+BE8+BI8+BM8+BS8+BU8+BW8+BY8+CA8+CC8+CE8+CG8+CI8+CK8+CR8+CT8+CV8</f>
        <v>9</v>
      </c>
      <c r="C8" s="41">
        <f>RANK(B8,B$4:B$8)</f>
        <v>3</v>
      </c>
      <c r="D8" s="42">
        <v>521</v>
      </c>
      <c r="E8" s="43">
        <v>11197.7</v>
      </c>
      <c r="F8" s="42">
        <v>6045.5</v>
      </c>
      <c r="G8" s="43">
        <v>0</v>
      </c>
      <c r="H8" s="43">
        <v>521</v>
      </c>
      <c r="I8" s="45">
        <f>(D8-H8)/(E8-F8-G8)</f>
        <v>0</v>
      </c>
      <c r="J8" s="46" t="s">
        <v>11</v>
      </c>
      <c r="K8" s="86">
        <f t="shared" ref="K8" si="25">IF(I8&lt;=0.05,1,0)</f>
        <v>1</v>
      </c>
      <c r="L8" s="42">
        <v>0</v>
      </c>
      <c r="M8" s="47"/>
      <c r="N8" s="43">
        <v>3903.5</v>
      </c>
      <c r="O8" s="42"/>
      <c r="P8" s="42">
        <v>2594</v>
      </c>
      <c r="Q8" s="47"/>
      <c r="R8" s="44">
        <v>0</v>
      </c>
      <c r="S8" s="48">
        <f>(L8-R8)/(N8-P8-R8)</f>
        <v>0</v>
      </c>
      <c r="T8" s="46" t="s">
        <v>14</v>
      </c>
      <c r="U8" s="86">
        <f t="shared" ref="U8" si="26">IF(S8&lt;=0.5,1,0)</f>
        <v>1</v>
      </c>
      <c r="V8" s="42"/>
      <c r="W8" s="42">
        <v>1E-3</v>
      </c>
      <c r="X8" s="49">
        <f t="shared" si="0"/>
        <v>0</v>
      </c>
      <c r="Y8" s="46" t="s">
        <v>15</v>
      </c>
      <c r="Z8" s="86">
        <f t="shared" si="1"/>
        <v>1</v>
      </c>
      <c r="AA8" s="47">
        <v>0</v>
      </c>
      <c r="AB8" s="43">
        <v>9891.7000000000007</v>
      </c>
      <c r="AC8" s="101">
        <v>100.6</v>
      </c>
      <c r="AD8" s="49">
        <f t="shared" si="2"/>
        <v>0</v>
      </c>
      <c r="AE8" s="46" t="s">
        <v>12</v>
      </c>
      <c r="AF8" s="86">
        <f t="shared" si="3"/>
        <v>1</v>
      </c>
      <c r="AG8" s="27">
        <v>0</v>
      </c>
      <c r="AH8" s="42">
        <v>521</v>
      </c>
      <c r="AI8" s="42">
        <v>0</v>
      </c>
      <c r="AJ8" s="49">
        <f t="shared" si="4"/>
        <v>0</v>
      </c>
      <c r="AK8" s="46" t="s">
        <v>15</v>
      </c>
      <c r="AL8" s="86">
        <f t="shared" si="5"/>
        <v>1</v>
      </c>
      <c r="AM8" s="63">
        <v>2713.7</v>
      </c>
      <c r="AN8" s="63">
        <v>2713.7</v>
      </c>
      <c r="AO8" s="51">
        <f t="shared" si="6"/>
        <v>1</v>
      </c>
      <c r="AP8" s="46" t="s">
        <v>15</v>
      </c>
      <c r="AQ8" s="86">
        <f t="shared" si="7"/>
        <v>1</v>
      </c>
      <c r="AR8" s="50">
        <v>1298.8</v>
      </c>
      <c r="AS8" s="50">
        <v>1891.3</v>
      </c>
      <c r="AT8" s="51">
        <f t="shared" si="8"/>
        <v>0.68672341775498336</v>
      </c>
      <c r="AU8" s="46" t="s">
        <v>15</v>
      </c>
      <c r="AV8" s="86">
        <f t="shared" si="9"/>
        <v>1</v>
      </c>
      <c r="AW8" s="42">
        <v>3948</v>
      </c>
      <c r="AX8" s="42">
        <v>4803.1000000000004</v>
      </c>
      <c r="AY8" s="49">
        <f t="shared" si="10"/>
        <v>0.82196914492723439</v>
      </c>
      <c r="AZ8" s="86">
        <f t="shared" si="11"/>
        <v>-1</v>
      </c>
      <c r="BA8" s="50">
        <v>3948</v>
      </c>
      <c r="BB8" s="50">
        <v>3568.1</v>
      </c>
      <c r="BC8" s="55">
        <f>BA8/BB8</f>
        <v>1.1064712311874667</v>
      </c>
      <c r="BD8" s="46">
        <v>1.0740000000000001</v>
      </c>
      <c r="BE8" s="86">
        <f>IF(BC8&lt;BD8,-1,IF(BC8&gt;=BD8,0))</f>
        <v>0</v>
      </c>
      <c r="BF8" s="47">
        <v>88</v>
      </c>
      <c r="BG8" s="47">
        <v>52.2</v>
      </c>
      <c r="BH8" s="27">
        <f>BF8/BG8</f>
        <v>1.685823754789272</v>
      </c>
      <c r="BI8" s="86">
        <f>IF(BH8&lt;1,1,(IF(BH8=1,0,(IF(BH8&lt;=1.5,-1,-2)))))</f>
        <v>-2</v>
      </c>
      <c r="BJ8" s="50">
        <v>9915.9</v>
      </c>
      <c r="BK8" s="43">
        <v>10273.6</v>
      </c>
      <c r="BL8" s="51">
        <f t="shared" si="12"/>
        <v>0.96518260395577005</v>
      </c>
      <c r="BM8" s="86">
        <f t="shared" si="13"/>
        <v>1</v>
      </c>
      <c r="BN8" s="50">
        <v>1226.5999999999999</v>
      </c>
      <c r="BO8" s="50">
        <v>2570.6</v>
      </c>
      <c r="BP8" s="50">
        <v>6382.4</v>
      </c>
      <c r="BQ8" s="50">
        <v>0</v>
      </c>
      <c r="BR8" s="49">
        <f t="shared" si="24"/>
        <v>0</v>
      </c>
      <c r="BS8" s="86">
        <f t="shared" si="14"/>
        <v>0</v>
      </c>
      <c r="BT8" s="47"/>
      <c r="BU8" s="85">
        <f t="shared" si="15"/>
        <v>0</v>
      </c>
      <c r="BV8" s="91"/>
      <c r="BW8" s="85">
        <f t="shared" si="16"/>
        <v>0</v>
      </c>
      <c r="BX8" s="91"/>
      <c r="BY8" s="86">
        <f t="shared" si="17"/>
        <v>0</v>
      </c>
      <c r="BZ8" s="46"/>
      <c r="CA8" s="86">
        <f t="shared" si="18"/>
        <v>0</v>
      </c>
      <c r="CB8" s="46"/>
      <c r="CC8" s="86">
        <f t="shared" si="19"/>
        <v>0</v>
      </c>
      <c r="CD8" s="99" t="s">
        <v>104</v>
      </c>
      <c r="CE8" s="94">
        <f>IF(ISBLANK(CD8),0,0.5)</f>
        <v>0.5</v>
      </c>
      <c r="CF8" s="97"/>
      <c r="CG8" s="86">
        <f t="shared" si="20"/>
        <v>0</v>
      </c>
      <c r="CH8" s="98" t="s">
        <v>97</v>
      </c>
      <c r="CI8" s="96">
        <f>IF(ISBLANK(CH8),0,0.5)</f>
        <v>0.5</v>
      </c>
      <c r="CJ8" s="98" t="s">
        <v>114</v>
      </c>
      <c r="CK8" s="96">
        <f>IF(ISBLANK(CJ8),0,0.5)</f>
        <v>0.5</v>
      </c>
      <c r="CL8" s="92">
        <v>1</v>
      </c>
      <c r="CM8" s="92">
        <v>1</v>
      </c>
      <c r="CN8" s="92">
        <v>1</v>
      </c>
      <c r="CO8" s="92">
        <v>1</v>
      </c>
      <c r="CP8" s="92">
        <v>1</v>
      </c>
      <c r="CQ8" s="52">
        <f>CP8+CL8+CM8+CN8+CO8</f>
        <v>5</v>
      </c>
      <c r="CR8" s="87">
        <f t="shared" si="22"/>
        <v>1</v>
      </c>
      <c r="CS8" s="103" t="s">
        <v>124</v>
      </c>
      <c r="CT8" s="86">
        <f>IF(ISBLANK(CS8),0,0.5)</f>
        <v>0.5</v>
      </c>
      <c r="CU8" s="103" t="s">
        <v>123</v>
      </c>
      <c r="CV8" s="86">
        <f t="shared" si="23"/>
        <v>1</v>
      </c>
    </row>
    <row r="9" spans="1:100" s="11" customFormat="1" ht="12" customHeight="1">
      <c r="A9" s="102" t="s">
        <v>56</v>
      </c>
      <c r="B9" s="56"/>
      <c r="C9" s="57"/>
      <c r="D9" s="57">
        <f>SUM(D4:D8)</f>
        <v>1713.5</v>
      </c>
      <c r="E9" s="57">
        <f>SUM(E4:E8)</f>
        <v>20355.800000000003</v>
      </c>
      <c r="F9" s="57">
        <f>SUM(F4:F8)</f>
        <v>12504.8</v>
      </c>
      <c r="G9" s="57">
        <f>SUM(G4:G8)</f>
        <v>0</v>
      </c>
      <c r="H9" s="57"/>
      <c r="I9" s="57"/>
      <c r="J9" s="57">
        <f>SUM(J4:J8)</f>
        <v>0</v>
      </c>
      <c r="K9" s="57"/>
      <c r="L9" s="57">
        <f t="shared" ref="L9:R9" si="27">SUM(L4:L8)</f>
        <v>0</v>
      </c>
      <c r="M9" s="57">
        <f t="shared" si="27"/>
        <v>0</v>
      </c>
      <c r="N9" s="57">
        <f t="shared" si="27"/>
        <v>6770.2</v>
      </c>
      <c r="O9" s="57">
        <f t="shared" si="27"/>
        <v>0</v>
      </c>
      <c r="P9" s="57">
        <f t="shared" si="27"/>
        <v>4756.6000000000004</v>
      </c>
      <c r="Q9" s="57">
        <f t="shared" si="27"/>
        <v>0</v>
      </c>
      <c r="R9" s="57">
        <f t="shared" si="27"/>
        <v>0</v>
      </c>
      <c r="S9" s="57"/>
      <c r="T9" s="57">
        <f>SUM(T4:T8)</f>
        <v>0</v>
      </c>
      <c r="U9" s="57"/>
      <c r="V9" s="57">
        <f>SUM(V4:V8)</f>
        <v>0</v>
      </c>
      <c r="W9" s="57">
        <f>SUM(W4:W8)</f>
        <v>5.0000000000000001E-3</v>
      </c>
      <c r="X9" s="57"/>
      <c r="Y9" s="57">
        <f>SUM(Y4:Y8)</f>
        <v>0</v>
      </c>
      <c r="Z9" s="57"/>
      <c r="AA9" s="57">
        <f>SUM(AA4:AA8)</f>
        <v>0</v>
      </c>
      <c r="AB9" s="57">
        <f>SUM(AB4:AB8)</f>
        <v>20309.100000000002</v>
      </c>
      <c r="AC9" s="57">
        <f>SUM(AC4:AC8)</f>
        <v>254.4</v>
      </c>
      <c r="AD9" s="57"/>
      <c r="AE9" s="57">
        <f>SUM(AE4:AE8)</f>
        <v>0</v>
      </c>
      <c r="AF9" s="57"/>
      <c r="AG9" s="57">
        <f>SUM(AG4:AG8)</f>
        <v>0</v>
      </c>
      <c r="AH9" s="57">
        <f>SUM(AH4:AH8)</f>
        <v>1713.5</v>
      </c>
      <c r="AI9" s="57">
        <f>SUM(AI4:AI8)</f>
        <v>0</v>
      </c>
      <c r="AJ9" s="57"/>
      <c r="AK9" s="57"/>
      <c r="AL9" s="57"/>
      <c r="AM9" s="57">
        <f>SUM(AM4:AM8)</f>
        <v>7712.8</v>
      </c>
      <c r="AN9" s="57">
        <f>SUM(AN4:AN8)</f>
        <v>8284.7000000000007</v>
      </c>
      <c r="AO9" s="57"/>
      <c r="AP9" s="57"/>
      <c r="AQ9" s="57"/>
      <c r="AR9" s="57"/>
      <c r="AS9" s="57"/>
      <c r="AT9" s="57"/>
      <c r="AU9" s="57">
        <f>SUM(AU4:AU8)</f>
        <v>0</v>
      </c>
      <c r="AV9" s="57"/>
      <c r="AW9" s="57">
        <f>SUM(AW4:AW8)</f>
        <v>5663.04</v>
      </c>
      <c r="AX9" s="58">
        <f>SUM(AX4:AX8)</f>
        <v>6605.4000000000005</v>
      </c>
      <c r="AY9" s="59"/>
      <c r="AZ9" s="57"/>
      <c r="BA9" s="57">
        <f>SUM(BA4:BA8)</f>
        <v>5663</v>
      </c>
      <c r="BB9" s="57">
        <f>SUM(BB4:BB8)</f>
        <v>5043.3</v>
      </c>
      <c r="BC9" s="57">
        <f>SUM(BC4:BC8)</f>
        <v>6.2885870162093784</v>
      </c>
      <c r="BD9" s="57">
        <f>SUM(BD4:BD8)</f>
        <v>5.37</v>
      </c>
      <c r="BE9" s="57"/>
      <c r="BF9" s="57"/>
      <c r="BG9" s="57"/>
      <c r="BH9" s="57"/>
      <c r="BI9" s="57"/>
      <c r="BJ9" s="57">
        <f>SUM(BJ4:BJ8)</f>
        <v>18442.699999999997</v>
      </c>
      <c r="BK9" s="57">
        <f>SUM(BK4:BK8)</f>
        <v>19875.5</v>
      </c>
      <c r="BL9" s="57"/>
      <c r="BM9" s="57"/>
      <c r="BN9" s="57">
        <f>SUM(BN4:BN8)</f>
        <v>3439.2999999999997</v>
      </c>
      <c r="BO9" s="57">
        <f>SUM(BO4:BO8)</f>
        <v>4893.6000000000004</v>
      </c>
      <c r="BP9" s="57">
        <f>SUM(BP4:BP8)</f>
        <v>11308.3</v>
      </c>
      <c r="BQ9" s="57">
        <f>SUM(BQ4:BQ8)</f>
        <v>0</v>
      </c>
      <c r="BR9" s="57"/>
      <c r="BS9" s="57"/>
      <c r="BT9" s="57">
        <f>SUM(BT4:BT8)</f>
        <v>0</v>
      </c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60"/>
      <c r="CM9" s="61"/>
      <c r="CN9" s="62"/>
      <c r="CO9" s="61"/>
      <c r="CP9" s="61"/>
      <c r="CQ9" s="61"/>
      <c r="CR9" s="60"/>
      <c r="CS9" s="60"/>
      <c r="CT9" s="60"/>
      <c r="CU9" s="60"/>
      <c r="CV9" s="60"/>
    </row>
    <row r="10" spans="1:100" s="2" customFormat="1">
      <c r="D10" s="12"/>
      <c r="E10" s="13"/>
      <c r="G10" s="13"/>
      <c r="H10" s="13"/>
      <c r="I10" s="14"/>
      <c r="J10" s="15"/>
      <c r="K10" s="4"/>
      <c r="O10" s="12"/>
      <c r="P10" s="13"/>
      <c r="Q10" s="15"/>
      <c r="R10" s="15"/>
      <c r="S10" s="25"/>
      <c r="T10" s="4"/>
      <c r="U10" s="4"/>
      <c r="W10" s="12"/>
      <c r="X10" s="16"/>
      <c r="Y10" s="13"/>
      <c r="Z10" s="4"/>
      <c r="AD10" s="16"/>
      <c r="AF10" s="16"/>
      <c r="AH10" s="17"/>
      <c r="AJ10" s="16"/>
      <c r="AK10" s="18"/>
      <c r="AL10" s="4"/>
      <c r="AO10" s="18"/>
      <c r="AV10" s="4"/>
      <c r="AW10" s="19"/>
      <c r="AX10" s="13"/>
      <c r="AY10" s="16"/>
      <c r="AZ10" s="23"/>
      <c r="BE10" s="4"/>
      <c r="BF10" s="4"/>
      <c r="BG10" s="4"/>
      <c r="BH10" s="4"/>
      <c r="BI10" s="4"/>
      <c r="BL10" s="16"/>
      <c r="BR10" s="16"/>
      <c r="BS10" s="4"/>
    </row>
    <row r="11" spans="1:100">
      <c r="N11" s="20"/>
      <c r="W11" s="20"/>
    </row>
  </sheetData>
  <autoFilter ref="A3:CV9">
    <filterColumn colId="7"/>
    <filterColumn colId="43"/>
    <filterColumn colId="44"/>
    <filterColumn colId="45"/>
    <filterColumn colId="57"/>
    <filterColumn colId="58"/>
    <filterColumn colId="59"/>
    <filterColumn colId="60"/>
    <filterColumn colId="73"/>
    <filterColumn colId="74"/>
    <filterColumn colId="75"/>
    <filterColumn colId="76"/>
    <filterColumn colId="77"/>
    <filterColumn colId="78"/>
    <filterColumn colId="79"/>
    <filterColumn colId="80"/>
    <filterColumn colId="81"/>
    <filterColumn colId="82"/>
    <filterColumn colId="83"/>
    <filterColumn colId="84"/>
    <filterColumn colId="85"/>
    <filterColumn colId="86"/>
    <filterColumn colId="87"/>
    <filterColumn colId="88"/>
    <filterColumn colId="96"/>
    <filterColumn colId="97"/>
    <filterColumn colId="98"/>
    <filterColumn colId="99"/>
  </autoFilter>
  <customSheetViews>
    <customSheetView guid="{8F857505-99F7-44A0-9311-0C036734EE4E}" scale="130" showAutoFilter="1" hiddenColumns="1">
      <pane xSplit="1" ySplit="3" topLeftCell="BV22" activePane="bottomRight" state="frozen"/>
      <selection pane="bottomRight" activeCell="CA28" sqref="CA28"/>
      <pageMargins left="0.70866141732283472" right="0.70866141732283472" top="0.15748031496062992" bottom="0.15748031496062992" header="0.31496062992125984" footer="0.31496062992125984"/>
      <pageSetup paperSize="9" scale="65" orientation="portrait" r:id="rId1"/>
      <autoFilter ref="B1:EJ1"/>
    </customSheetView>
  </customSheetViews>
  <mergeCells count="24">
    <mergeCell ref="CU2:CV2"/>
    <mergeCell ref="V2:Z2"/>
    <mergeCell ref="AG2:AL2"/>
    <mergeCell ref="AW2:AZ2"/>
    <mergeCell ref="BN2:BS2"/>
    <mergeCell ref="CS2:CT2"/>
    <mergeCell ref="BJ2:BM2"/>
    <mergeCell ref="BT2:BU2"/>
    <mergeCell ref="CL2:CR2"/>
    <mergeCell ref="AR2:AV2"/>
    <mergeCell ref="BF2:BI2"/>
    <mergeCell ref="BV2:BW2"/>
    <mergeCell ref="BX2:BY2"/>
    <mergeCell ref="BZ2:CA2"/>
    <mergeCell ref="CB2:CC2"/>
    <mergeCell ref="CD2:CE2"/>
    <mergeCell ref="CJ2:CK2"/>
    <mergeCell ref="CH2:CI2"/>
    <mergeCell ref="CF2:CG2"/>
    <mergeCell ref="D2:K2"/>
    <mergeCell ref="L2:U2"/>
    <mergeCell ref="AA2:AF2"/>
    <mergeCell ref="AM2:AQ2"/>
    <mergeCell ref="BA2:BE2"/>
  </mergeCells>
  <pageMargins left="0.21" right="0.17" top="0.15748031496062992" bottom="0.15748031496062992" header="0.31496062992125984" footer="0.31496062992125984"/>
  <pageSetup paperSize="9" scale="6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01.09.2014</vt:lpstr>
      <vt:lpstr>'01.09.2014'!Заголовки_для_печати</vt:lpstr>
      <vt:lpstr>'01.09.2014'!Область_печати</vt:lpstr>
    </vt:vector>
  </TitlesOfParts>
  <Company>Кировская область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Людмила Петровна</cp:lastModifiedBy>
  <cp:lastPrinted>2015-04-24T10:41:07Z</cp:lastPrinted>
  <dcterms:created xsi:type="dcterms:W3CDTF">2009-01-27T10:52:16Z</dcterms:created>
  <dcterms:modified xsi:type="dcterms:W3CDTF">2015-10-28T10:34:10Z</dcterms:modified>
</cp:coreProperties>
</file>